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5480" windowHeight="8355"/>
  </bookViews>
  <sheets>
    <sheet name="Avance fisico 31 Dic PDD" sheetId="10" r:id="rId1"/>
    <sheet name="Hoja2" sheetId="12" state="hidden" r:id="rId2"/>
    <sheet name="Hoja1" sheetId="11" r:id="rId3"/>
  </sheets>
  <calcPr calcId="145621"/>
</workbook>
</file>

<file path=xl/calcChain.xml><?xml version="1.0" encoding="utf-8"?>
<calcChain xmlns="http://schemas.openxmlformats.org/spreadsheetml/2006/main">
  <c r="M14" i="10" l="1"/>
  <c r="M8" i="10"/>
  <c r="C3" i="12" l="1"/>
  <c r="H14" i="10" l="1"/>
  <c r="H8" i="10"/>
  <c r="Z17" i="10" l="1"/>
  <c r="Y17" i="10" s="1"/>
  <c r="X17" i="10"/>
  <c r="W17" i="10" s="1"/>
  <c r="T17" i="10"/>
  <c r="S17" i="10" s="1"/>
  <c r="P17" i="10"/>
  <c r="O17" i="10" s="1"/>
  <c r="N17" i="10" s="1"/>
  <c r="K17" i="10"/>
  <c r="J17" i="10" s="1"/>
  <c r="I17" i="10" s="1"/>
  <c r="Z15" i="10" l="1"/>
  <c r="Y15" i="10" s="1"/>
  <c r="X7" i="10"/>
  <c r="W7" i="10" s="1"/>
  <c r="Z7" i="10"/>
  <c r="Y7" i="10" s="1"/>
  <c r="X8" i="10"/>
  <c r="W8" i="10" s="1"/>
  <c r="Z8" i="10"/>
  <c r="Y8" i="10" s="1"/>
  <c r="X9" i="10"/>
  <c r="W9" i="10" s="1"/>
  <c r="Z9" i="10"/>
  <c r="Y9" i="10" s="1"/>
  <c r="X10" i="10"/>
  <c r="W10" i="10" s="1"/>
  <c r="Z10" i="10"/>
  <c r="Y10" i="10" s="1"/>
  <c r="X11" i="10"/>
  <c r="W11" i="10" s="1"/>
  <c r="Z11" i="10"/>
  <c r="Y11" i="10" s="1"/>
  <c r="X12" i="10"/>
  <c r="W12" i="10" s="1"/>
  <c r="Z12" i="10"/>
  <c r="Y12" i="10" s="1"/>
  <c r="X13" i="10"/>
  <c r="W13" i="10" s="1"/>
  <c r="Z13" i="10"/>
  <c r="Y13" i="10" s="1"/>
  <c r="X14" i="10"/>
  <c r="W14" i="10" s="1"/>
  <c r="Z14" i="10"/>
  <c r="Y14" i="10" s="1"/>
  <c r="X15" i="10"/>
  <c r="W15" i="10" s="1"/>
  <c r="X16" i="10"/>
  <c r="W16" i="10" s="1"/>
  <c r="Z16" i="10"/>
  <c r="Y16" i="10" s="1"/>
  <c r="T7" i="10"/>
  <c r="S7" i="10" s="1"/>
  <c r="T8" i="10"/>
  <c r="S8" i="10" s="1"/>
  <c r="T9" i="10"/>
  <c r="S9" i="10" s="1"/>
  <c r="T10" i="10"/>
  <c r="S10" i="10" s="1"/>
  <c r="T11" i="10"/>
  <c r="S11" i="10" s="1"/>
  <c r="T12" i="10"/>
  <c r="S12" i="10" s="1"/>
  <c r="T13" i="10"/>
  <c r="S13" i="10" s="1"/>
  <c r="T14" i="10"/>
  <c r="S14" i="10" s="1"/>
  <c r="T15" i="10"/>
  <c r="S15" i="10" s="1"/>
  <c r="T16" i="10"/>
  <c r="S16" i="10" s="1"/>
  <c r="P7" i="10"/>
  <c r="O7" i="10" s="1"/>
  <c r="N7" i="10" s="1"/>
  <c r="P8" i="10"/>
  <c r="O8" i="10" s="1"/>
  <c r="P9" i="10"/>
  <c r="O9" i="10" s="1"/>
  <c r="N9" i="10" s="1"/>
  <c r="P10" i="10"/>
  <c r="O10" i="10" s="1"/>
  <c r="N10" i="10" s="1"/>
  <c r="P11" i="10"/>
  <c r="O11" i="10" s="1"/>
  <c r="N11" i="10" s="1"/>
  <c r="P12" i="10"/>
  <c r="O12" i="10" s="1"/>
  <c r="N12" i="10" s="1"/>
  <c r="P13" i="10"/>
  <c r="O13" i="10" s="1"/>
  <c r="N13" i="10" s="1"/>
  <c r="P14" i="10"/>
  <c r="O14" i="10" s="1"/>
  <c r="N14" i="10" s="1"/>
  <c r="P15" i="10"/>
  <c r="O15" i="10" s="1"/>
  <c r="N15" i="10" s="1"/>
  <c r="P16" i="10"/>
  <c r="O16" i="10" s="1"/>
  <c r="N16" i="10" s="1"/>
  <c r="K7" i="10"/>
  <c r="J7" i="10" s="1"/>
  <c r="I7" i="10" s="1"/>
  <c r="K9" i="10"/>
  <c r="J9" i="10" s="1"/>
  <c r="I9" i="10" s="1"/>
  <c r="K10" i="10"/>
  <c r="J10" i="10" s="1"/>
  <c r="I10" i="10" s="1"/>
  <c r="K11" i="10"/>
  <c r="J11" i="10" s="1"/>
  <c r="I11" i="10" s="1"/>
  <c r="K12" i="10"/>
  <c r="J12" i="10" s="1"/>
  <c r="I12" i="10" s="1"/>
  <c r="K13" i="10"/>
  <c r="J13" i="10" s="1"/>
  <c r="I13" i="10" s="1"/>
  <c r="K14" i="10"/>
  <c r="J14" i="10" s="1"/>
  <c r="I14" i="10" s="1"/>
  <c r="K15" i="10"/>
  <c r="J15" i="10" s="1"/>
  <c r="I15" i="10" s="1"/>
  <c r="K16" i="10"/>
  <c r="J16" i="10" s="1"/>
  <c r="I16" i="10" s="1"/>
  <c r="B3" i="12" l="1"/>
  <c r="B4" i="12" s="1"/>
  <c r="N8" i="10"/>
  <c r="C11" i="12" s="1"/>
  <c r="B11" i="12"/>
  <c r="K8" i="10"/>
  <c r="J8" i="10" s="1"/>
  <c r="B12" i="12" l="1"/>
  <c r="I8" i="10"/>
  <c r="C7" i="12" s="1"/>
  <c r="B7" i="12"/>
  <c r="B8" i="12" l="1"/>
</calcChain>
</file>

<file path=xl/sharedStrings.xml><?xml version="1.0" encoding="utf-8"?>
<sst xmlns="http://schemas.openxmlformats.org/spreadsheetml/2006/main" count="66" uniqueCount="50">
  <si>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</si>
  <si>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</si>
  <si>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</si>
  <si>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</si>
  <si>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</si>
  <si>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</si>
  <si>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</si>
  <si>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</si>
  <si>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</si>
  <si>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</si>
  <si>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</si>
  <si>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</si>
  <si>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Transporte Marítimo</t>
  </si>
  <si>
    <t>A 2015 haber incentivado el uso de mecanismos alternos de transporte, mediante la generación de 300 metros de ciclo ruta</t>
  </si>
  <si>
    <t>A 2015 haber mejorado y/o rehabilitado 1.600 metros lineales de vías en el departamento</t>
  </si>
  <si>
    <t>A 2015 haber generado espacios nuevos para tránsito vehicular mediante la construcción de 150 metros lineales de vías en el departamento</t>
  </si>
  <si>
    <t>A 2015 haber conservado y mantenido 700 metros lineales de vías en el departamento</t>
  </si>
  <si>
    <t xml:space="preserve">A 2015 haber mejorado (dragado) la Infraestructura del canal de acceso  a los muelles en el departamental (1 en San Andrés y 1 en Providencia) </t>
  </si>
  <si>
    <t>Número Canal de Acceso mejorado (dragado)</t>
  </si>
  <si>
    <t>Metros lineales de ciclo ruta generada.</t>
  </si>
  <si>
    <t>Metros lineales de vías rehabilitados y/o mejorados</t>
  </si>
  <si>
    <t>Metros lineales de vías construidos</t>
  </si>
  <si>
    <t>Metros lineales de vías mantenidas</t>
  </si>
  <si>
    <t>MAS Y MEJOR INFRAESTRUCTURA PARA EL DESARROLLO</t>
  </si>
  <si>
    <t>Grandes Obras de  Infraestructura Públicas</t>
  </si>
  <si>
    <t>Alcantarillado Pluvial</t>
  </si>
  <si>
    <t>A 2015 haber construido la vía perimetral del Cliff, incluye el mejoramiento de entorno</t>
  </si>
  <si>
    <t>A 2015 haber  Implementado al menos dos soluciones integrales de recuperación de playas en el Departamento</t>
  </si>
  <si>
    <t>A 2015 haber Incrementado en 1200 ml la cobertura de alcantarillado pluvial en el casco urbano</t>
  </si>
  <si>
    <t>A 2015 haber prestado servicio de mantenimiento y operación al 100% de los sistemas existentes para evacuación de aguas lluvias en la  Isla de San Andrés</t>
  </si>
  <si>
    <t xml:space="preserve">A 2015 haber elaborado los estudios y diseños del manejo de aguas lluvias en la zona rural de la Isla </t>
  </si>
  <si>
    <t>Vía propuesta del Cliff construida</t>
  </si>
  <si>
    <t>Número de soluciones integrales implementadas para  la recuperación de playas en el departamento (Implica la erosión del borde costero insular, revegetalización y reforestación de playas).</t>
  </si>
  <si>
    <t>Ml incrementado en el casco urbano</t>
  </si>
  <si>
    <t xml:space="preserve">Porcentaje de mantenimiento realizado </t>
  </si>
  <si>
    <t>Número de estudios elaborados</t>
  </si>
  <si>
    <t>2.038,95</t>
  </si>
  <si>
    <t>TODO SE MUEVE Y AVANZA CON ORDEN Y SEGURIDAD</t>
  </si>
  <si>
    <t>VIA LIBRE PARA LA CONVIVENCIA Y EL ENCUENTRO CIUDADANO</t>
  </si>
  <si>
    <t>Andenes, Plaza y Parques</t>
  </si>
  <si>
    <t>a</t>
  </si>
  <si>
    <t>A 2015 haber rehabilitado 300 metros lineales de anden</t>
  </si>
  <si>
    <t>Metros lineales de anden rehabilitados</t>
  </si>
  <si>
    <t>Movilidad y transporte vial</t>
  </si>
  <si>
    <t>TABLERO DE CONTROL TURISMO EN EL CUATRIENIO</t>
  </si>
  <si>
    <t xml:space="preserve">Ejecutado </t>
  </si>
  <si>
    <t>Sin ejecutar</t>
  </si>
  <si>
    <t>TABLERO DE CONTROL TURISMO 2012</t>
  </si>
  <si>
    <t>TABLERO DE CONTROL TURISMO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</si>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</sst>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36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"/>
      <family val="2"/>
    </font>
    <font>
      <sz val="16"/>
      <color theme="1"/>
      <name val="Arial Narrow"/>
      <family val="2"/>
    </font>
    <font>
      <sz val="9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5" fillId="7" borderId="11" applyNumberFormat="0" applyAlignment="0" applyProtection="0"/>
    <xf numFmtId="0" fontId="3" fillId="8" borderId="0" applyNumberFormat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justify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6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2" borderId="1" xfId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14" fillId="0" borderId="1" xfId="1" applyNumberFormat="1" applyFont="1" applyFill="1" applyBorder="1" applyAlignment="1">
      <alignment horizontal="center" vertical="center"/>
    </xf>
    <xf numFmtId="0" fontId="16" fillId="7" borderId="14" xfId="2" applyFont="1" applyBorder="1" applyAlignment="1">
      <alignment vertical="justify" wrapText="1"/>
    </xf>
    <xf numFmtId="0" fontId="17" fillId="0" borderId="0" xfId="0" applyFont="1"/>
    <xf numFmtId="0" fontId="18" fillId="0" borderId="0" xfId="0" applyFont="1"/>
    <xf numFmtId="0" fontId="19" fillId="8" borderId="15" xfId="3" applyFont="1" applyBorder="1"/>
    <xf numFmtId="0" fontId="19" fillId="0" borderId="0" xfId="0" applyFont="1"/>
    <xf numFmtId="0" fontId="19" fillId="8" borderId="17" xfId="3" applyFont="1" applyBorder="1"/>
    <xf numFmtId="0" fontId="20" fillId="7" borderId="14" xfId="2" applyFont="1" applyBorder="1" applyAlignment="1">
      <alignment vertical="justify" wrapText="1"/>
    </xf>
    <xf numFmtId="0" fontId="0" fillId="9" borderId="0" xfId="0" applyFill="1"/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>
      <alignment vertical="center" wrapText="1"/>
    </xf>
    <xf numFmtId="3" fontId="21" fillId="2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justify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14" fillId="0" borderId="18" xfId="1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 applyProtection="1">
      <alignment horizontal="center" vertical="center"/>
      <protection hidden="1"/>
    </xf>
    <xf numFmtId="1" fontId="13" fillId="0" borderId="18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1" fontId="2" fillId="0" borderId="18" xfId="1" applyNumberFormat="1" applyFont="1" applyFill="1" applyBorder="1" applyAlignment="1" applyProtection="1">
      <alignment horizontal="center" vertical="center"/>
      <protection locked="0"/>
    </xf>
    <xf numFmtId="1" fontId="8" fillId="0" borderId="19" xfId="0" applyNumberFormat="1" applyFont="1" applyFill="1" applyBorder="1" applyAlignment="1" applyProtection="1">
      <alignment vertical="center"/>
      <protection hidden="1"/>
    </xf>
    <xf numFmtId="165" fontId="19" fillId="8" borderId="18" xfId="3" applyNumberFormat="1" applyFont="1" applyBorder="1"/>
    <xf numFmtId="165" fontId="19" fillId="8" borderId="1" xfId="3" applyNumberFormat="1" applyFont="1" applyBorder="1" applyAlignment="1">
      <alignment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justify" wrapText="1"/>
    </xf>
    <xf numFmtId="0" fontId="1" fillId="5" borderId="6" xfId="0" applyFont="1" applyFill="1" applyBorder="1" applyAlignment="1">
      <alignment horizontal="center" vertical="justify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164" fontId="19" fillId="8" borderId="16" xfId="3" applyNumberFormat="1" applyFont="1" applyBorder="1" applyAlignment="1">
      <alignment horizontal="center" vertical="center"/>
    </xf>
    <xf numFmtId="164" fontId="19" fillId="8" borderId="19" xfId="3" applyNumberFormat="1" applyFont="1" applyBorder="1" applyAlignment="1">
      <alignment horizontal="center" vertical="center"/>
    </xf>
    <xf numFmtId="0" fontId="16" fillId="7" borderId="12" xfId="2" applyFont="1" applyBorder="1" applyAlignment="1">
      <alignment horizontal="center" vertical="justify" wrapText="1"/>
    </xf>
    <xf numFmtId="0" fontId="16" fillId="7" borderId="13" xfId="2" applyFont="1" applyBorder="1" applyAlignment="1">
      <alignment horizontal="center" vertical="justify" wrapText="1"/>
    </xf>
    <xf numFmtId="0" fontId="20" fillId="7" borderId="12" xfId="2" applyFont="1" applyBorder="1" applyAlignment="1">
      <alignment horizontal="center" vertical="justify" wrapText="1"/>
    </xf>
    <xf numFmtId="0" fontId="20" fillId="7" borderId="13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17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INFRAESTRUCTURA 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Hoja2!$A$10:$A$12</c:f>
              <c:strCache>
                <c:ptCount val="3"/>
                <c:pt idx="0">
                  <c:v>TABLERO DE CONTROL TURISMO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Hoja2!$B$10:$B$12</c:f>
              <c:numCache>
                <c:formatCode>_(* #,##0.0_);_(* \(#,##0.0\);_(* "-"??_);_(@_)</c:formatCode>
                <c:ptCount val="3"/>
                <c:pt idx="1">
                  <c:v>6</c:v>
                </c:pt>
                <c:pt idx="2">
                  <c:v>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INFRAESTRUCTURA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Hoja2!$A$6:$A$8</c:f>
              <c:strCache>
                <c:ptCount val="3"/>
                <c:pt idx="0">
                  <c:v>TABLERO DE CONTROL TURISMO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Hoja2!$B$6:$B$8</c:f>
              <c:numCache>
                <c:formatCode>_(* #,##0.0_);_(* \(#,##0.0\);_(* "-"??_);_(@_)</c:formatCode>
                <c:ptCount val="3"/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INFRAESTRUCTURA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Hoja2!$A$2:$A$4</c:f>
              <c:strCache>
                <c:ptCount val="3"/>
                <c:pt idx="0">
                  <c:v>TABLERO DE CONTROL TURISMO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Hoja2!$B$2:$B$4</c:f>
              <c:numCache>
                <c:formatCode>_(* #,##0.0_);_(* \(#,##0.0\);_(* "-"??_);_(@_)</c:formatCode>
                <c:ptCount val="3"/>
                <c:pt idx="1">
                  <c:v>5.5</c:v>
                </c:pt>
                <c:pt idx="2">
                  <c:v>5.5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147864</xdr:colOff>
      <xdr:row>0</xdr:row>
      <xdr:rowOff>1009650</xdr:rowOff>
    </xdr:to>
    <xdr:pic>
      <xdr:nvPicPr>
        <xdr:cNvPr id="1213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0"/>
          <a:ext cx="4371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RowColHeaders="0" tabSelected="1" zoomScale="110" zoomScaleNormal="110" workbookViewId="0">
      <pane ySplit="1" topLeftCell="A2" activePane="bottomLeft" state="frozen"/>
      <selection pane="bottomLeft" activeCell="A4" sqref="A4:A5"/>
    </sheetView>
  </sheetViews>
  <sheetFormatPr baseColWidth="10" defaultColWidth="0" defaultRowHeight="16.5" zeroHeight="1" x14ac:dyDescent="0.3"/>
  <cols>
    <col min="1" max="1" width="16.28515625" style="1" customWidth="1"/>
    <col min="2" max="2" width="13.42578125" style="1" customWidth="1"/>
    <col min="3" max="3" width="20.7109375" style="1" customWidth="1"/>
    <col min="4" max="4" width="15" style="1" customWidth="1"/>
    <col min="5" max="5" width="11.28515625" style="1" hidden="1" customWidth="1"/>
    <col min="6" max="6" width="9.28515625" style="1" customWidth="1"/>
    <col min="7" max="7" width="8.28515625" style="1" customWidth="1"/>
    <col min="8" max="8" width="6.5703125" style="1" customWidth="1"/>
    <col min="9" max="9" width="6.5703125" style="1" hidden="1" customWidth="1"/>
    <col min="10" max="10" width="6.5703125" style="1" customWidth="1"/>
    <col min="11" max="11" width="6.5703125" style="1" hidden="1" customWidth="1"/>
    <col min="12" max="12" width="7.42578125" style="1" customWidth="1"/>
    <col min="13" max="13" width="7.5703125" style="1" customWidth="1"/>
    <col min="14" max="14" width="7.5703125" style="1" hidden="1" customWidth="1"/>
    <col min="15" max="15" width="7.5703125" style="1" customWidth="1"/>
    <col min="16" max="16" width="7.5703125" style="1" hidden="1" customWidth="1"/>
    <col min="17" max="17" width="7.140625" style="1" customWidth="1"/>
    <col min="18" max="19" width="5.140625" style="1" customWidth="1"/>
    <col min="20" max="20" width="5.140625" style="1" hidden="1" customWidth="1"/>
    <col min="21" max="23" width="5.140625" style="1" customWidth="1"/>
    <col min="24" max="24" width="5.140625" style="1" hidden="1" customWidth="1"/>
    <col min="25" max="25" width="22" style="1" customWidth="1"/>
    <col min="26" max="26" width="15.42578125" style="1" hidden="1" customWidth="1"/>
    <col min="27" max="16384" width="11.42578125" style="1" hidden="1"/>
  </cols>
  <sheetData>
    <row r="1" spans="1:26" ht="80.25" customHeight="1" thickBot="1" x14ac:dyDescent="0.35">
      <c r="A1" s="73" t="s">
        <v>3</v>
      </c>
      <c r="B1" s="74"/>
      <c r="C1" s="75"/>
      <c r="D1" s="2"/>
      <c r="E1" s="3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7.25" customHeight="1" x14ac:dyDescent="0.3">
      <c r="A2" s="80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2"/>
    </row>
    <row r="3" spans="1:26" ht="16.5" customHeight="1" x14ac:dyDescent="0.3">
      <c r="A3" s="76" t="s">
        <v>49</v>
      </c>
      <c r="B3" s="77"/>
      <c r="C3" s="77"/>
      <c r="D3" s="77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1:26" ht="16.5" customHeight="1" x14ac:dyDescent="0.3">
      <c r="A4" s="76" t="s">
        <v>9</v>
      </c>
      <c r="B4" s="77" t="s">
        <v>10</v>
      </c>
      <c r="C4" s="83" t="s">
        <v>0</v>
      </c>
      <c r="D4" s="83" t="s">
        <v>4</v>
      </c>
      <c r="E4" s="45"/>
      <c r="F4" s="92" t="s">
        <v>5</v>
      </c>
      <c r="G4" s="85" t="s">
        <v>1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94" t="s">
        <v>2</v>
      </c>
    </row>
    <row r="5" spans="1:26" x14ac:dyDescent="0.3">
      <c r="A5" s="76"/>
      <c r="B5" s="77"/>
      <c r="C5" s="84"/>
      <c r="D5" s="84"/>
      <c r="E5" s="46"/>
      <c r="F5" s="93"/>
      <c r="G5" s="88">
        <v>2012</v>
      </c>
      <c r="H5" s="89"/>
      <c r="I5" s="89"/>
      <c r="J5" s="89"/>
      <c r="K5" s="90"/>
      <c r="L5" s="88">
        <v>2013</v>
      </c>
      <c r="M5" s="89"/>
      <c r="N5" s="89"/>
      <c r="O5" s="89"/>
      <c r="P5" s="90"/>
      <c r="Q5" s="88">
        <v>2014</v>
      </c>
      <c r="R5" s="89"/>
      <c r="S5" s="89"/>
      <c r="T5" s="90"/>
      <c r="U5" s="77">
        <v>2015</v>
      </c>
      <c r="V5" s="77"/>
      <c r="W5" s="77"/>
      <c r="X5" s="77"/>
      <c r="Y5" s="95"/>
    </row>
    <row r="6" spans="1:26" x14ac:dyDescent="0.3">
      <c r="A6" s="48"/>
      <c r="B6" s="5"/>
      <c r="C6" s="6"/>
      <c r="D6" s="6"/>
      <c r="E6" s="6"/>
      <c r="F6" s="7"/>
      <c r="G6" s="16" t="s">
        <v>6</v>
      </c>
      <c r="H6" s="17" t="s">
        <v>7</v>
      </c>
      <c r="I6" s="17"/>
      <c r="J6" s="17"/>
      <c r="K6" s="17"/>
      <c r="L6" s="16" t="s">
        <v>6</v>
      </c>
      <c r="M6" s="17" t="s">
        <v>7</v>
      </c>
      <c r="N6" s="17"/>
      <c r="O6" s="17"/>
      <c r="P6" s="17"/>
      <c r="Q6" s="16" t="s">
        <v>6</v>
      </c>
      <c r="R6" s="17" t="s">
        <v>7</v>
      </c>
      <c r="S6" s="17"/>
      <c r="T6" s="17"/>
      <c r="U6" s="16" t="s">
        <v>6</v>
      </c>
      <c r="V6" s="17" t="s">
        <v>7</v>
      </c>
      <c r="W6" s="4"/>
      <c r="X6" s="4"/>
      <c r="Y6" s="49"/>
    </row>
    <row r="7" spans="1:26" ht="62.25" customHeight="1" x14ac:dyDescent="0.3">
      <c r="A7" s="66" t="s">
        <v>37</v>
      </c>
      <c r="B7" s="67" t="s">
        <v>43</v>
      </c>
      <c r="C7" s="14" t="s">
        <v>13</v>
      </c>
      <c r="D7" s="9" t="s">
        <v>19</v>
      </c>
      <c r="E7" s="12" t="s">
        <v>11</v>
      </c>
      <c r="F7" s="10">
        <v>300</v>
      </c>
      <c r="G7" s="10">
        <v>0</v>
      </c>
      <c r="H7" s="10">
        <v>0</v>
      </c>
      <c r="I7" s="36">
        <f>IF(J7="NA",0,1)</f>
        <v>0</v>
      </c>
      <c r="J7" s="18" t="str">
        <f t="shared" ref="J7:J16" si="0">IF(K7="NA","NA",IF(K7&gt;100,100,K7))</f>
        <v>NA</v>
      </c>
      <c r="K7" s="19" t="str">
        <f t="shared" ref="K7:K16" si="1">IF(G7&gt;0,(H7/G7)*100,IF(H7&gt;0,H7*100,"NA"))</f>
        <v>NA</v>
      </c>
      <c r="L7" s="10">
        <v>100</v>
      </c>
      <c r="M7" s="30">
        <v>0</v>
      </c>
      <c r="N7" s="36">
        <f>IF(O7="NA",0,1)</f>
        <v>1</v>
      </c>
      <c r="O7" s="18">
        <f t="shared" ref="O7:O16" si="2">IF(P7="NA","NA",IF(P7&gt;100,100,P7))</f>
        <v>0</v>
      </c>
      <c r="P7" s="19">
        <f t="shared" ref="P7:P16" si="3">IF(L7&gt;0,(M7/L7)*100,IF(M7&gt;0,M7*100,"NA"))</f>
        <v>0</v>
      </c>
      <c r="Q7" s="10">
        <v>100</v>
      </c>
      <c r="R7" s="10">
        <v>0</v>
      </c>
      <c r="S7" s="18">
        <f t="shared" ref="S7:S16" si="4">IF(T7="NA","NA",IF(T7&gt;100,100,T7))</f>
        <v>0</v>
      </c>
      <c r="T7" s="19">
        <f t="shared" ref="T7:T16" si="5">IF(Q7&gt;0,(R7/Q7)*100,IF(R7&gt;0,R7*100,"NA"))</f>
        <v>0</v>
      </c>
      <c r="U7" s="10">
        <v>100</v>
      </c>
      <c r="V7" s="10">
        <v>0</v>
      </c>
      <c r="W7" s="18">
        <f t="shared" ref="W7:W16" si="6">IF(X7="NA","NA",IF(X7&gt;100,100,X7))</f>
        <v>0</v>
      </c>
      <c r="X7" s="19">
        <f t="shared" ref="X7:X16" si="7">IF(U7&gt;0,(V7/U7)*100,IF(V7&gt;0,V7*100,"NA"))</f>
        <v>0</v>
      </c>
      <c r="Y7" s="50">
        <f t="shared" ref="Y7:Y16" si="8">IF(Z7&gt;100,100,Z7)</f>
        <v>0</v>
      </c>
      <c r="Z7" s="20">
        <f t="shared" ref="Z7:Z16" si="9">IF(E7="a",(H7+M7+R7+V7)/F7*100,IF(E7=2015,(V7/F7)*100,IF(E7=2014,(R7/F7)*100,IF(E7=2013,(M7/F7)*100,IF(E7=2012,(H7/F7)*100,0)))))</f>
        <v>0</v>
      </c>
    </row>
    <row r="8" spans="1:26" s="27" customFormat="1" ht="48" customHeight="1" x14ac:dyDescent="0.3">
      <c r="A8" s="66"/>
      <c r="B8" s="67"/>
      <c r="C8" s="28" t="s">
        <v>14</v>
      </c>
      <c r="D8" s="24" t="s">
        <v>20</v>
      </c>
      <c r="E8" s="12">
        <v>2013</v>
      </c>
      <c r="F8" s="22">
        <v>6290</v>
      </c>
      <c r="G8" s="29">
        <v>5090</v>
      </c>
      <c r="H8" s="29">
        <f>1606+G8</f>
        <v>6696</v>
      </c>
      <c r="I8" s="36">
        <f t="shared" ref="I8:I17" si="10">IF(J8="NA",0,1)</f>
        <v>1</v>
      </c>
      <c r="J8" s="18">
        <f t="shared" si="0"/>
        <v>100</v>
      </c>
      <c r="K8" s="19">
        <f t="shared" si="1"/>
        <v>131.55206286836935</v>
      </c>
      <c r="L8" s="29">
        <v>5490</v>
      </c>
      <c r="M8" s="31">
        <f>1318+H8</f>
        <v>8014</v>
      </c>
      <c r="N8" s="36">
        <f t="shared" ref="N8:N17" si="11">IF(O8="NA",0,1)</f>
        <v>1</v>
      </c>
      <c r="O8" s="18">
        <f t="shared" si="2"/>
        <v>100</v>
      </c>
      <c r="P8" s="19">
        <f t="shared" si="3"/>
        <v>145.97449908925319</v>
      </c>
      <c r="Q8" s="29">
        <v>5890</v>
      </c>
      <c r="R8" s="22">
        <v>0</v>
      </c>
      <c r="S8" s="18">
        <f t="shared" si="4"/>
        <v>0</v>
      </c>
      <c r="T8" s="19">
        <f t="shared" si="5"/>
        <v>0</v>
      </c>
      <c r="U8" s="29">
        <v>6290</v>
      </c>
      <c r="V8" s="22">
        <v>0</v>
      </c>
      <c r="W8" s="18">
        <f t="shared" si="6"/>
        <v>0</v>
      </c>
      <c r="X8" s="19">
        <f t="shared" si="7"/>
        <v>0</v>
      </c>
      <c r="Y8" s="50">
        <f t="shared" si="8"/>
        <v>100</v>
      </c>
      <c r="Z8" s="20">
        <f t="shared" si="9"/>
        <v>127.40858505564387</v>
      </c>
    </row>
    <row r="9" spans="1:26" s="27" customFormat="1" ht="72" customHeight="1" x14ac:dyDescent="0.3">
      <c r="A9" s="66"/>
      <c r="B9" s="67"/>
      <c r="C9" s="28" t="s">
        <v>15</v>
      </c>
      <c r="D9" s="24" t="s">
        <v>21</v>
      </c>
      <c r="E9" s="12">
        <v>2013</v>
      </c>
      <c r="F9" s="22">
        <v>150</v>
      </c>
      <c r="G9" s="22">
        <v>0</v>
      </c>
      <c r="H9" s="22">
        <v>0</v>
      </c>
      <c r="I9" s="36">
        <f t="shared" si="10"/>
        <v>0</v>
      </c>
      <c r="J9" s="18" t="str">
        <f t="shared" si="0"/>
        <v>NA</v>
      </c>
      <c r="K9" s="19" t="str">
        <f t="shared" si="1"/>
        <v>NA</v>
      </c>
      <c r="L9" s="22">
        <v>50</v>
      </c>
      <c r="M9" s="31">
        <v>420</v>
      </c>
      <c r="N9" s="36">
        <f t="shared" si="11"/>
        <v>1</v>
      </c>
      <c r="O9" s="18">
        <f t="shared" si="2"/>
        <v>100</v>
      </c>
      <c r="P9" s="19">
        <f t="shared" si="3"/>
        <v>840</v>
      </c>
      <c r="Q9" s="22">
        <v>100</v>
      </c>
      <c r="R9" s="22">
        <v>0</v>
      </c>
      <c r="S9" s="18">
        <f t="shared" si="4"/>
        <v>0</v>
      </c>
      <c r="T9" s="19">
        <f t="shared" si="5"/>
        <v>0</v>
      </c>
      <c r="U9" s="22">
        <v>150</v>
      </c>
      <c r="V9" s="22">
        <v>0</v>
      </c>
      <c r="W9" s="18">
        <f t="shared" si="6"/>
        <v>0</v>
      </c>
      <c r="X9" s="19">
        <f t="shared" si="7"/>
        <v>0</v>
      </c>
      <c r="Y9" s="50">
        <f t="shared" si="8"/>
        <v>100</v>
      </c>
      <c r="Z9" s="20">
        <f t="shared" si="9"/>
        <v>280</v>
      </c>
    </row>
    <row r="10" spans="1:26" ht="48.75" customHeight="1" x14ac:dyDescent="0.3">
      <c r="A10" s="66"/>
      <c r="B10" s="67"/>
      <c r="C10" s="14" t="s">
        <v>16</v>
      </c>
      <c r="D10" s="9" t="s">
        <v>22</v>
      </c>
      <c r="E10" s="12" t="s">
        <v>11</v>
      </c>
      <c r="F10" s="10">
        <v>700</v>
      </c>
      <c r="G10" s="10">
        <v>100</v>
      </c>
      <c r="H10" s="22">
        <v>0</v>
      </c>
      <c r="I10" s="36">
        <f t="shared" si="10"/>
        <v>1</v>
      </c>
      <c r="J10" s="18">
        <f t="shared" si="0"/>
        <v>0</v>
      </c>
      <c r="K10" s="19">
        <f t="shared" si="1"/>
        <v>0</v>
      </c>
      <c r="L10" s="10">
        <v>200</v>
      </c>
      <c r="M10" s="30">
        <v>1600</v>
      </c>
      <c r="N10" s="36">
        <f t="shared" si="11"/>
        <v>1</v>
      </c>
      <c r="O10" s="18">
        <f t="shared" si="2"/>
        <v>100</v>
      </c>
      <c r="P10" s="19">
        <f t="shared" si="3"/>
        <v>800</v>
      </c>
      <c r="Q10" s="10">
        <v>200</v>
      </c>
      <c r="R10" s="10">
        <v>0</v>
      </c>
      <c r="S10" s="18">
        <f t="shared" si="4"/>
        <v>0</v>
      </c>
      <c r="T10" s="19">
        <f t="shared" si="5"/>
        <v>0</v>
      </c>
      <c r="U10" s="10">
        <v>200</v>
      </c>
      <c r="V10" s="10">
        <v>0</v>
      </c>
      <c r="W10" s="18">
        <f t="shared" si="6"/>
        <v>0</v>
      </c>
      <c r="X10" s="19">
        <f t="shared" si="7"/>
        <v>0</v>
      </c>
      <c r="Y10" s="50">
        <f t="shared" si="8"/>
        <v>100</v>
      </c>
      <c r="Z10" s="20">
        <f t="shared" si="9"/>
        <v>228.57142857142856</v>
      </c>
    </row>
    <row r="11" spans="1:26" ht="74.25" customHeight="1" x14ac:dyDescent="0.3">
      <c r="A11" s="66"/>
      <c r="B11" s="47" t="s">
        <v>12</v>
      </c>
      <c r="C11" s="14" t="s">
        <v>17</v>
      </c>
      <c r="D11" s="9" t="s">
        <v>18</v>
      </c>
      <c r="E11" s="12" t="s">
        <v>11</v>
      </c>
      <c r="F11" s="10">
        <v>2</v>
      </c>
      <c r="G11" s="10">
        <v>0</v>
      </c>
      <c r="H11" s="10">
        <v>0</v>
      </c>
      <c r="I11" s="36">
        <f t="shared" si="10"/>
        <v>0</v>
      </c>
      <c r="J11" s="18" t="str">
        <f t="shared" si="0"/>
        <v>NA</v>
      </c>
      <c r="K11" s="19" t="str">
        <f t="shared" si="1"/>
        <v>NA</v>
      </c>
      <c r="L11" s="10">
        <v>0</v>
      </c>
      <c r="M11" s="30">
        <v>0</v>
      </c>
      <c r="N11" s="36">
        <f t="shared" si="11"/>
        <v>0</v>
      </c>
      <c r="O11" s="18" t="str">
        <f t="shared" si="2"/>
        <v>NA</v>
      </c>
      <c r="P11" s="19" t="str">
        <f t="shared" si="3"/>
        <v>NA</v>
      </c>
      <c r="Q11" s="10">
        <v>2</v>
      </c>
      <c r="R11" s="10">
        <v>0</v>
      </c>
      <c r="S11" s="18">
        <f t="shared" si="4"/>
        <v>0</v>
      </c>
      <c r="T11" s="19">
        <f t="shared" si="5"/>
        <v>0</v>
      </c>
      <c r="U11" s="10">
        <v>0</v>
      </c>
      <c r="V11" s="10">
        <v>0</v>
      </c>
      <c r="W11" s="18" t="str">
        <f t="shared" si="6"/>
        <v>NA</v>
      </c>
      <c r="X11" s="19" t="str">
        <f t="shared" si="7"/>
        <v>NA</v>
      </c>
      <c r="Y11" s="50">
        <f t="shared" si="8"/>
        <v>0</v>
      </c>
      <c r="Z11" s="20">
        <f t="shared" si="9"/>
        <v>0</v>
      </c>
    </row>
    <row r="12" spans="1:26" ht="50.25" customHeight="1" x14ac:dyDescent="0.3">
      <c r="A12" s="70" t="s">
        <v>23</v>
      </c>
      <c r="B12" s="68" t="s">
        <v>24</v>
      </c>
      <c r="C12" s="8" t="s">
        <v>26</v>
      </c>
      <c r="D12" s="9" t="s">
        <v>31</v>
      </c>
      <c r="E12" s="12" t="s">
        <v>11</v>
      </c>
      <c r="F12" s="10">
        <v>1</v>
      </c>
      <c r="G12" s="10">
        <v>0</v>
      </c>
      <c r="H12" s="10">
        <v>0</v>
      </c>
      <c r="I12" s="36">
        <f t="shared" si="10"/>
        <v>0</v>
      </c>
      <c r="J12" s="18" t="str">
        <f t="shared" si="0"/>
        <v>NA</v>
      </c>
      <c r="K12" s="19" t="str">
        <f t="shared" si="1"/>
        <v>NA</v>
      </c>
      <c r="L12" s="10">
        <v>0</v>
      </c>
      <c r="M12" s="32">
        <v>0</v>
      </c>
      <c r="N12" s="36">
        <f t="shared" si="11"/>
        <v>0</v>
      </c>
      <c r="O12" s="18" t="str">
        <f t="shared" si="2"/>
        <v>NA</v>
      </c>
      <c r="P12" s="19" t="str">
        <f t="shared" si="3"/>
        <v>NA</v>
      </c>
      <c r="Q12" s="10">
        <v>1</v>
      </c>
      <c r="R12" s="10">
        <v>0</v>
      </c>
      <c r="S12" s="18">
        <f t="shared" si="4"/>
        <v>0</v>
      </c>
      <c r="T12" s="19">
        <f t="shared" si="5"/>
        <v>0</v>
      </c>
      <c r="U12" s="11">
        <v>0</v>
      </c>
      <c r="V12" s="10">
        <v>0</v>
      </c>
      <c r="W12" s="18" t="str">
        <f t="shared" si="6"/>
        <v>NA</v>
      </c>
      <c r="X12" s="19" t="str">
        <f t="shared" si="7"/>
        <v>NA</v>
      </c>
      <c r="Y12" s="50">
        <f t="shared" si="8"/>
        <v>0</v>
      </c>
      <c r="Z12" s="20">
        <f t="shared" si="9"/>
        <v>0</v>
      </c>
    </row>
    <row r="13" spans="1:26" ht="161.25" customHeight="1" x14ac:dyDescent="0.3">
      <c r="A13" s="71"/>
      <c r="B13" s="69"/>
      <c r="C13" s="8" t="s">
        <v>27</v>
      </c>
      <c r="D13" s="9" t="s">
        <v>32</v>
      </c>
      <c r="E13" s="12" t="s">
        <v>11</v>
      </c>
      <c r="F13" s="10">
        <v>2</v>
      </c>
      <c r="G13" s="10">
        <v>0</v>
      </c>
      <c r="H13" s="10">
        <v>0</v>
      </c>
      <c r="I13" s="36">
        <f t="shared" si="10"/>
        <v>0</v>
      </c>
      <c r="J13" s="18" t="str">
        <f t="shared" si="0"/>
        <v>NA</v>
      </c>
      <c r="K13" s="19" t="str">
        <f t="shared" si="1"/>
        <v>NA</v>
      </c>
      <c r="L13" s="10">
        <v>1</v>
      </c>
      <c r="M13" s="32">
        <v>0</v>
      </c>
      <c r="N13" s="36">
        <f t="shared" si="11"/>
        <v>1</v>
      </c>
      <c r="O13" s="18">
        <f t="shared" si="2"/>
        <v>0</v>
      </c>
      <c r="P13" s="19">
        <f t="shared" si="3"/>
        <v>0</v>
      </c>
      <c r="Q13" s="10">
        <v>1</v>
      </c>
      <c r="R13" s="10">
        <v>0</v>
      </c>
      <c r="S13" s="18">
        <f t="shared" si="4"/>
        <v>0</v>
      </c>
      <c r="T13" s="19">
        <f t="shared" si="5"/>
        <v>0</v>
      </c>
      <c r="U13" s="11">
        <v>0</v>
      </c>
      <c r="V13" s="10">
        <v>0</v>
      </c>
      <c r="W13" s="18" t="str">
        <f t="shared" si="6"/>
        <v>NA</v>
      </c>
      <c r="X13" s="19" t="str">
        <f t="shared" si="7"/>
        <v>NA</v>
      </c>
      <c r="Y13" s="50">
        <f t="shared" si="8"/>
        <v>0</v>
      </c>
      <c r="Z13" s="20">
        <f t="shared" si="9"/>
        <v>0</v>
      </c>
    </row>
    <row r="14" spans="1:26" s="27" customFormat="1" ht="45.75" x14ac:dyDescent="0.3">
      <c r="A14" s="71"/>
      <c r="B14" s="67" t="s">
        <v>25</v>
      </c>
      <c r="C14" s="23" t="s">
        <v>28</v>
      </c>
      <c r="D14" s="24" t="s">
        <v>33</v>
      </c>
      <c r="E14" s="12">
        <v>2013</v>
      </c>
      <c r="F14" s="25" t="s">
        <v>36</v>
      </c>
      <c r="G14" s="25">
        <v>1038.95</v>
      </c>
      <c r="H14" s="29">
        <f>375.8+G14</f>
        <v>1414.75</v>
      </c>
      <c r="I14" s="36">
        <f t="shared" si="10"/>
        <v>1</v>
      </c>
      <c r="J14" s="18">
        <f t="shared" si="0"/>
        <v>100</v>
      </c>
      <c r="K14" s="19">
        <f t="shared" si="1"/>
        <v>136.17113431830211</v>
      </c>
      <c r="L14" s="25">
        <v>1338.95</v>
      </c>
      <c r="M14" s="33">
        <f>1005+L14</f>
        <v>2343.9499999999998</v>
      </c>
      <c r="N14" s="36">
        <f t="shared" si="11"/>
        <v>1</v>
      </c>
      <c r="O14" s="18">
        <f t="shared" si="2"/>
        <v>100</v>
      </c>
      <c r="P14" s="19">
        <f t="shared" si="3"/>
        <v>175.05881474289552</v>
      </c>
      <c r="Q14" s="25">
        <v>1638.95</v>
      </c>
      <c r="R14" s="22">
        <v>0</v>
      </c>
      <c r="S14" s="18">
        <f t="shared" si="4"/>
        <v>0</v>
      </c>
      <c r="T14" s="19">
        <f t="shared" si="5"/>
        <v>0</v>
      </c>
      <c r="U14" s="26">
        <v>2038.95</v>
      </c>
      <c r="V14" s="22">
        <v>0</v>
      </c>
      <c r="W14" s="18">
        <f t="shared" si="6"/>
        <v>0</v>
      </c>
      <c r="X14" s="19">
        <f t="shared" si="7"/>
        <v>0</v>
      </c>
      <c r="Y14" s="50">
        <f t="shared" si="8"/>
        <v>100</v>
      </c>
      <c r="Z14" s="20">
        <f t="shared" si="9"/>
        <v>114.95867971259716</v>
      </c>
    </row>
    <row r="15" spans="1:26" ht="67.5" x14ac:dyDescent="0.3">
      <c r="A15" s="71"/>
      <c r="B15" s="67"/>
      <c r="C15" s="8" t="s">
        <v>29</v>
      </c>
      <c r="D15" s="9" t="s">
        <v>34</v>
      </c>
      <c r="E15" s="12" t="s">
        <v>11</v>
      </c>
      <c r="F15" s="13">
        <v>1</v>
      </c>
      <c r="G15" s="13">
        <v>1</v>
      </c>
      <c r="H15" s="13">
        <v>1</v>
      </c>
      <c r="I15" s="36">
        <f t="shared" si="10"/>
        <v>1</v>
      </c>
      <c r="J15" s="18">
        <f t="shared" si="0"/>
        <v>100</v>
      </c>
      <c r="K15" s="19">
        <f t="shared" si="1"/>
        <v>100</v>
      </c>
      <c r="L15" s="13">
        <v>1</v>
      </c>
      <c r="M15" s="34">
        <v>1</v>
      </c>
      <c r="N15" s="36">
        <f t="shared" si="11"/>
        <v>1</v>
      </c>
      <c r="O15" s="18">
        <f t="shared" si="2"/>
        <v>100</v>
      </c>
      <c r="P15" s="19">
        <f t="shared" si="3"/>
        <v>100</v>
      </c>
      <c r="Q15" s="13">
        <v>1</v>
      </c>
      <c r="R15" s="10">
        <v>0</v>
      </c>
      <c r="S15" s="18">
        <f t="shared" si="4"/>
        <v>0</v>
      </c>
      <c r="T15" s="19">
        <f t="shared" si="5"/>
        <v>0</v>
      </c>
      <c r="U15" s="13">
        <v>1</v>
      </c>
      <c r="V15" s="10">
        <v>0</v>
      </c>
      <c r="W15" s="18">
        <f t="shared" si="6"/>
        <v>0</v>
      </c>
      <c r="X15" s="19">
        <f t="shared" si="7"/>
        <v>0</v>
      </c>
      <c r="Y15" s="50">
        <f t="shared" si="8"/>
        <v>50</v>
      </c>
      <c r="Z15" s="21">
        <f>IF(E15="a",(H15+M15+R15+V15)/(G15+L15+Q15+U15)*100,IF(E15=2015,(V15/F15)*100,IF(E15=2014,(R15/F15)*100,IF(E15=2013,(M15/F15)*100,IF(E15=2012,(H15/F15)*100,0)))))</f>
        <v>50</v>
      </c>
    </row>
    <row r="16" spans="1:26" ht="51" customHeight="1" x14ac:dyDescent="0.3">
      <c r="A16" s="72"/>
      <c r="B16" s="67"/>
      <c r="C16" s="8" t="s">
        <v>30</v>
      </c>
      <c r="D16" s="9" t="s">
        <v>35</v>
      </c>
      <c r="E16" s="12" t="s">
        <v>11</v>
      </c>
      <c r="F16" s="15">
        <v>1</v>
      </c>
      <c r="G16" s="15">
        <v>0</v>
      </c>
      <c r="H16" s="15">
        <v>0</v>
      </c>
      <c r="I16" s="36">
        <f t="shared" si="10"/>
        <v>0</v>
      </c>
      <c r="J16" s="18" t="str">
        <f t="shared" si="0"/>
        <v>NA</v>
      </c>
      <c r="K16" s="19" t="str">
        <f t="shared" si="1"/>
        <v>NA</v>
      </c>
      <c r="L16" s="15">
        <v>0</v>
      </c>
      <c r="M16" s="35">
        <v>0</v>
      </c>
      <c r="N16" s="36">
        <f t="shared" si="11"/>
        <v>0</v>
      </c>
      <c r="O16" s="18" t="str">
        <f t="shared" si="2"/>
        <v>NA</v>
      </c>
      <c r="P16" s="19" t="str">
        <f t="shared" si="3"/>
        <v>NA</v>
      </c>
      <c r="Q16" s="15">
        <v>1</v>
      </c>
      <c r="R16" s="10">
        <v>0</v>
      </c>
      <c r="S16" s="18">
        <f t="shared" si="4"/>
        <v>0</v>
      </c>
      <c r="T16" s="19">
        <f t="shared" si="5"/>
        <v>0</v>
      </c>
      <c r="U16" s="11">
        <v>0</v>
      </c>
      <c r="V16" s="10">
        <v>0</v>
      </c>
      <c r="W16" s="18" t="str">
        <f t="shared" si="6"/>
        <v>NA</v>
      </c>
      <c r="X16" s="19" t="str">
        <f t="shared" si="7"/>
        <v>NA</v>
      </c>
      <c r="Y16" s="50">
        <f t="shared" si="8"/>
        <v>0</v>
      </c>
      <c r="Z16" s="20">
        <f t="shared" si="9"/>
        <v>0</v>
      </c>
    </row>
    <row r="17" spans="1:26" s="27" customFormat="1" ht="51.75" thickBot="1" x14ac:dyDescent="0.35">
      <c r="A17" s="51" t="s">
        <v>38</v>
      </c>
      <c r="B17" s="52" t="s">
        <v>39</v>
      </c>
      <c r="C17" s="53" t="s">
        <v>41</v>
      </c>
      <c r="D17" s="54" t="s">
        <v>42</v>
      </c>
      <c r="E17" s="55" t="s">
        <v>40</v>
      </c>
      <c r="F17" s="56">
        <v>300</v>
      </c>
      <c r="G17" s="57">
        <v>0</v>
      </c>
      <c r="H17" s="57">
        <v>3571</v>
      </c>
      <c r="I17" s="58">
        <f t="shared" si="10"/>
        <v>1</v>
      </c>
      <c r="J17" s="59">
        <f t="shared" ref="J17" si="12">IF(K17="NA","NA",IF(K17&gt;100,100,K17))</f>
        <v>100</v>
      </c>
      <c r="K17" s="60">
        <f t="shared" ref="K17" si="13">IF(G17&gt;0,(H17/G17)*100,IF(H17&gt;0,H17*100,"NA"))</f>
        <v>357100</v>
      </c>
      <c r="L17" s="61">
        <v>100</v>
      </c>
      <c r="M17" s="62">
        <v>2934</v>
      </c>
      <c r="N17" s="58">
        <f t="shared" si="11"/>
        <v>1</v>
      </c>
      <c r="O17" s="59">
        <f t="shared" ref="O17" si="14">IF(P17="NA","NA",IF(P17&gt;100,100,P17))</f>
        <v>100</v>
      </c>
      <c r="P17" s="60">
        <f t="shared" ref="P17" si="15">IF(L17&gt;0,(M17/L17)*100,IF(M17&gt;0,M17*100,"NA"))</f>
        <v>2934</v>
      </c>
      <c r="Q17" s="57">
        <v>200</v>
      </c>
      <c r="R17" s="55">
        <v>0</v>
      </c>
      <c r="S17" s="59">
        <f t="shared" ref="S17" si="16">IF(T17="NA","NA",IF(T17&gt;100,100,T17))</f>
        <v>0</v>
      </c>
      <c r="T17" s="60">
        <f t="shared" ref="T17" si="17">IF(Q17&gt;0,(R17/Q17)*100,IF(R17&gt;0,R17*100,"NA"))</f>
        <v>0</v>
      </c>
      <c r="U17" s="55">
        <v>300</v>
      </c>
      <c r="V17" s="55">
        <v>0</v>
      </c>
      <c r="W17" s="59">
        <f t="shared" ref="W17" si="18">IF(X17="NA","NA",IF(X17&gt;100,100,X17))</f>
        <v>0</v>
      </c>
      <c r="X17" s="60">
        <f t="shared" ref="X17" si="19">IF(U17&gt;0,(V17/U17)*100,IF(V17&gt;0,V17*100,"NA"))</f>
        <v>0</v>
      </c>
      <c r="Y17" s="63">
        <f t="shared" ref="Y17" si="20">IF(Z17&gt;100,100,Z17)</f>
        <v>100</v>
      </c>
      <c r="Z17" s="20">
        <f t="shared" ref="Z17" si="21">IF(E17="a",(H17+M17+R17+V17)/F17*100,IF(E17=2015,(V17/F17)*100,IF(E17=2014,(R17/F17)*100,IF(E17=2013,(M17/F17)*100,IF(E17=2012,(H17/F17)*100,0)))))</f>
        <v>2168.3333333333335</v>
      </c>
    </row>
    <row r="18" spans="1:26" hidden="1" x14ac:dyDescent="0.3"/>
    <row r="19" spans="1:26" hidden="1" x14ac:dyDescent="0.3"/>
    <row r="20" spans="1:26" hidden="1" x14ac:dyDescent="0.3"/>
    <row r="21" spans="1:26" hidden="1" x14ac:dyDescent="0.3"/>
    <row r="22" spans="1:26" hidden="1" x14ac:dyDescent="0.3"/>
    <row r="23" spans="1:26" hidden="1" x14ac:dyDescent="0.3"/>
  </sheetData>
  <sheetProtection password="C789" sheet="1" objects="1" scenarios="1"/>
  <mergeCells count="20">
    <mergeCell ref="A1:C1"/>
    <mergeCell ref="A3:Y3"/>
    <mergeCell ref="A2:Y2"/>
    <mergeCell ref="D4:D5"/>
    <mergeCell ref="B4:B5"/>
    <mergeCell ref="G4:X4"/>
    <mergeCell ref="G5:K5"/>
    <mergeCell ref="L5:P5"/>
    <mergeCell ref="Q5:T5"/>
    <mergeCell ref="U5:X5"/>
    <mergeCell ref="F1:Y1"/>
    <mergeCell ref="A4:A5"/>
    <mergeCell ref="C4:C5"/>
    <mergeCell ref="F4:F5"/>
    <mergeCell ref="Y4:Y5"/>
    <mergeCell ref="A7:A11"/>
    <mergeCell ref="B14:B16"/>
    <mergeCell ref="B7:B10"/>
    <mergeCell ref="B12:B13"/>
    <mergeCell ref="A12:A16"/>
  </mergeCells>
  <conditionalFormatting sqref="J7:K17 O7:P17 S7:T17 W7:X17">
    <cfRule type="containsText" dxfId="16" priority="538" operator="containsText" text="na">
      <formula>NOT(ISERROR(SEARCH("na",J7)))</formula>
    </cfRule>
    <cfRule type="cellIs" dxfId="15" priority="539" operator="greaterThan">
      <formula>89</formula>
    </cfRule>
    <cfRule type="cellIs" dxfId="14" priority="540" operator="between">
      <formula>70</formula>
      <formula>89</formula>
    </cfRule>
    <cfRule type="cellIs" dxfId="13" priority="541" operator="lessThan">
      <formula>70</formula>
    </cfRule>
    <cfRule type="cellIs" dxfId="12" priority="542" operator="lessThan">
      <formula>70</formula>
    </cfRule>
    <cfRule type="cellIs" dxfId="11" priority="543" operator="greaterThan">
      <formula>80</formula>
    </cfRule>
    <cfRule type="cellIs" dxfId="10" priority="544" operator="between">
      <formula>75</formula>
      <formula>75</formula>
    </cfRule>
    <cfRule type="cellIs" dxfId="9" priority="545" operator="between">
      <formula>70</formula>
      <formula>80</formula>
    </cfRule>
    <cfRule type="cellIs" dxfId="8" priority="546" operator="greaterThan">
      <formula>50</formula>
    </cfRule>
    <cfRule type="cellIs" dxfId="7" priority="547" operator="between">
      <formula>70</formula>
      <formula>80</formula>
    </cfRule>
    <cfRule type="cellIs" dxfId="6" priority="548" operator="greaterThan">
      <formula>80</formula>
    </cfRule>
    <cfRule type="cellIs" dxfId="5" priority="549" operator="greaterThan">
      <formula>69</formula>
    </cfRule>
    <cfRule type="cellIs" dxfId="4" priority="550" operator="lessThan">
      <formula>70</formula>
    </cfRule>
  </conditionalFormatting>
  <conditionalFormatting sqref="J7:K17 O7:P17 S7:T17 W7:X17">
    <cfRule type="containsText" dxfId="3" priority="537" operator="containsText" text="na">
      <formula>NOT(ISERROR(SEARCH("na",J7)))</formula>
    </cfRule>
  </conditionalFormatting>
  <conditionalFormatting sqref="J7:K17 O7:P17 S7:T17 W7:X17">
    <cfRule type="containsText" dxfId="2" priority="534" operator="containsText" text="na">
      <formula>NOT(ISERROR(SEARCH("na",J7)))</formula>
    </cfRule>
    <cfRule type="cellIs" dxfId="1" priority="535" operator="greaterThan">
      <formula>89</formula>
    </cfRule>
    <cfRule type="containsText" dxfId="0" priority="536" operator="containsText" text="na">
      <formula>NOT(ISERROR(SEARCH("na",J7)))</formula>
    </cfRule>
  </conditionalFormatting>
  <conditionalFormatting sqref="Y7:Y16">
    <cfRule type="iconSet" priority="2415">
      <iconSet>
        <cfvo type="percent" val="0"/>
        <cfvo type="num" val="70"/>
        <cfvo type="num" val="90"/>
      </iconSet>
    </cfRule>
    <cfRule type="iconSet" priority="2416">
      <iconSet>
        <cfvo type="percent" val="0"/>
        <cfvo type="percent" val="70"/>
        <cfvo type="percent" val="90"/>
      </iconSet>
    </cfRule>
    <cfRule type="iconSet" priority="2417">
      <iconSet iconSet="3TrafficLights2">
        <cfvo type="percent" val="0"/>
        <cfvo type="percent" val="33"/>
        <cfvo type="percent" val="67"/>
      </iconSet>
    </cfRule>
  </conditionalFormatting>
  <conditionalFormatting sqref="Y17">
    <cfRule type="iconSet" priority="2693">
      <iconSet>
        <cfvo type="percent" val="0"/>
        <cfvo type="num" val="70"/>
        <cfvo type="num" val="90"/>
      </iconSet>
    </cfRule>
    <cfRule type="iconSet" priority="2694">
      <iconSet>
        <cfvo type="percent" val="0"/>
        <cfvo type="percent" val="70"/>
        <cfvo type="percent" val="90"/>
      </iconSet>
    </cfRule>
    <cfRule type="iconSet" priority="2695">
      <iconSet iconSet="3TrafficLights2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8" sqref="E18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98" t="s">
        <v>44</v>
      </c>
      <c r="B2" s="99"/>
      <c r="C2" s="37"/>
      <c r="D2" s="38"/>
      <c r="H2" s="39"/>
    </row>
    <row r="3" spans="1:8" x14ac:dyDescent="0.25">
      <c r="A3" s="40" t="s">
        <v>45</v>
      </c>
      <c r="B3" s="65">
        <f>SUM('Avance fisico 31 Dic PDD'!Y7:Y17)/100</f>
        <v>5.5</v>
      </c>
      <c r="C3" s="96">
        <f>17-6</f>
        <v>11</v>
      </c>
      <c r="D3" s="41"/>
      <c r="H3" s="41"/>
    </row>
    <row r="4" spans="1:8" ht="15.75" thickBot="1" x14ac:dyDescent="0.3">
      <c r="A4" s="42" t="s">
        <v>46</v>
      </c>
      <c r="B4" s="64">
        <f>+C3-B3</f>
        <v>5.5</v>
      </c>
      <c r="C4" s="97"/>
      <c r="D4" s="41"/>
      <c r="H4" s="41"/>
    </row>
    <row r="5" spans="1:8" ht="15.75" thickBot="1" x14ac:dyDescent="0.3"/>
    <row r="6" spans="1:8" ht="15" customHeight="1" x14ac:dyDescent="0.25">
      <c r="A6" s="100" t="s">
        <v>47</v>
      </c>
      <c r="B6" s="101"/>
      <c r="C6" s="43"/>
    </row>
    <row r="7" spans="1:8" x14ac:dyDescent="0.25">
      <c r="A7" s="40" t="s">
        <v>45</v>
      </c>
      <c r="B7" s="65">
        <f>SUM('Avance fisico 31 Dic PDD'!J7:J17)/100</f>
        <v>4</v>
      </c>
      <c r="C7" s="96">
        <f>SUM('Avance fisico 31 Dic PDD'!I7:I17)</f>
        <v>5</v>
      </c>
    </row>
    <row r="8" spans="1:8" ht="15.75" thickBot="1" x14ac:dyDescent="0.3">
      <c r="A8" s="42" t="s">
        <v>46</v>
      </c>
      <c r="B8" s="64">
        <f>+C7-B7</f>
        <v>1</v>
      </c>
      <c r="C8" s="97"/>
    </row>
    <row r="9" spans="1:8" ht="15.75" thickBot="1" x14ac:dyDescent="0.3"/>
    <row r="10" spans="1:8" ht="15" customHeight="1" x14ac:dyDescent="0.25">
      <c r="A10" s="100" t="s">
        <v>48</v>
      </c>
      <c r="B10" s="101"/>
      <c r="C10" s="43"/>
    </row>
    <row r="11" spans="1:8" x14ac:dyDescent="0.25">
      <c r="A11" s="40" t="s">
        <v>45</v>
      </c>
      <c r="B11" s="65">
        <f>SUM('Avance fisico 31 Dic PDD'!O7:O17)/100</f>
        <v>6</v>
      </c>
      <c r="C11" s="96">
        <f>SUM('Avance fisico 31 Dic PDD'!N7:N17)</f>
        <v>8</v>
      </c>
    </row>
    <row r="12" spans="1:8" ht="15.75" thickBot="1" x14ac:dyDescent="0.3">
      <c r="A12" s="42" t="s">
        <v>46</v>
      </c>
      <c r="B12" s="64">
        <f>+C11-B11</f>
        <v>2</v>
      </c>
      <c r="C12" s="97"/>
    </row>
  </sheetData>
  <mergeCells count="6">
    <mergeCell ref="C11:C12"/>
    <mergeCell ref="A2:B2"/>
    <mergeCell ref="C3:C4"/>
    <mergeCell ref="A6:B6"/>
    <mergeCell ref="C7:C8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="105" zoomScaleNormal="105" workbookViewId="0">
      <selection activeCell="N14" sqref="N14"/>
    </sheetView>
  </sheetViews>
  <sheetFormatPr baseColWidth="10" defaultRowHeight="15" x14ac:dyDescent="0.25"/>
  <cols>
    <col min="1" max="16384" width="11.42578125" style="44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31 Dic PDD</vt:lpstr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2014-01-16T20:38:21Z</cp:lastPrinted>
  <dcterms:created xsi:type="dcterms:W3CDTF">2012-02-10T14:33:52Z</dcterms:created>
  <dcterms:modified xsi:type="dcterms:W3CDTF">2014-01-31T20:50:04Z</dcterms:modified>
</cp:coreProperties>
</file>