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10" windowWidth="12240" windowHeight="8355"/>
  </bookViews>
  <sheets>
    <sheet name="Avance fisico PDD" sheetId="10" r:id="rId1"/>
    <sheet name="Hoja1" sheetId="11" state="hidden" r:id="rId2"/>
    <sheet name="Hoja2" sheetId="12" r:id="rId3"/>
  </sheets>
  <calcPr calcId="145621"/>
</workbook>
</file>

<file path=xl/calcChain.xml><?xml version="1.0" encoding="utf-8"?>
<calcChain xmlns="http://schemas.openxmlformats.org/spreadsheetml/2006/main">
  <c r="C3" i="11" l="1"/>
  <c r="Z7" i="10" l="1"/>
  <c r="Z16" i="10" l="1"/>
  <c r="Z14" i="10" l="1"/>
  <c r="Z15" i="10" l="1"/>
  <c r="Z13" i="10"/>
  <c r="Z12" i="10"/>
  <c r="Z11" i="10"/>
  <c r="Z9" i="10"/>
  <c r="Z10" i="10"/>
  <c r="Z8" i="10"/>
  <c r="Y7" i="10"/>
  <c r="X8" i="10"/>
  <c r="W8" i="10" s="1"/>
  <c r="X9" i="10"/>
  <c r="W9" i="10" s="1"/>
  <c r="W10" i="10"/>
  <c r="X10" i="10"/>
  <c r="X11" i="10"/>
  <c r="W11" i="10" s="1"/>
  <c r="X12" i="10"/>
  <c r="W12" i="10" s="1"/>
  <c r="X13" i="10"/>
  <c r="W13" i="10" s="1"/>
  <c r="X14" i="10"/>
  <c r="W14" i="10" s="1"/>
  <c r="X15" i="10"/>
  <c r="W15" i="10" s="1"/>
  <c r="X16" i="10"/>
  <c r="W16" i="10" s="1"/>
  <c r="X7" i="10"/>
  <c r="W7" i="10" s="1"/>
  <c r="S8" i="10"/>
  <c r="T8" i="10"/>
  <c r="T9" i="10"/>
  <c r="S9" i="10" s="1"/>
  <c r="T10" i="10"/>
  <c r="S10" i="10" s="1"/>
  <c r="T11" i="10"/>
  <c r="S11" i="10" s="1"/>
  <c r="S12" i="10"/>
  <c r="T12" i="10"/>
  <c r="T13" i="10"/>
  <c r="S13" i="10" s="1"/>
  <c r="T14" i="10"/>
  <c r="S14" i="10" s="1"/>
  <c r="T15" i="10"/>
  <c r="S15" i="10" s="1"/>
  <c r="T16" i="10"/>
  <c r="S16" i="10" s="1"/>
  <c r="T7" i="10"/>
  <c r="S7" i="10" s="1"/>
  <c r="P8" i="10"/>
  <c r="O8" i="10" s="1"/>
  <c r="N8" i="10" s="1"/>
  <c r="P9" i="10"/>
  <c r="O9" i="10" s="1"/>
  <c r="N9" i="10" s="1"/>
  <c r="P10" i="10"/>
  <c r="O10" i="10" s="1"/>
  <c r="N10" i="10" s="1"/>
  <c r="P11" i="10"/>
  <c r="O11" i="10" s="1"/>
  <c r="N11" i="10" s="1"/>
  <c r="O12" i="10"/>
  <c r="N12" i="10" s="1"/>
  <c r="P12" i="10"/>
  <c r="P13" i="10"/>
  <c r="O13" i="10" s="1"/>
  <c r="N13" i="10" s="1"/>
  <c r="P14" i="10"/>
  <c r="O14" i="10" s="1"/>
  <c r="P15" i="10"/>
  <c r="O15" i="10" s="1"/>
  <c r="N15" i="10" s="1"/>
  <c r="P16" i="10"/>
  <c r="O16" i="10" s="1"/>
  <c r="N16" i="10" s="1"/>
  <c r="P7" i="10"/>
  <c r="O7" i="10" s="1"/>
  <c r="N7" i="10" s="1"/>
  <c r="K8" i="10"/>
  <c r="J8" i="10" s="1"/>
  <c r="I8" i="10" s="1"/>
  <c r="K9" i="10"/>
  <c r="J9" i="10" s="1"/>
  <c r="I9" i="10" s="1"/>
  <c r="K10" i="10"/>
  <c r="J10" i="10" s="1"/>
  <c r="I10" i="10" s="1"/>
  <c r="K11" i="10"/>
  <c r="J11" i="10" s="1"/>
  <c r="I11" i="10" s="1"/>
  <c r="K12" i="10"/>
  <c r="J12" i="10" s="1"/>
  <c r="I12" i="10" s="1"/>
  <c r="K13" i="10"/>
  <c r="J13" i="10" s="1"/>
  <c r="I13" i="10" s="1"/>
  <c r="K14" i="10"/>
  <c r="J14" i="10" s="1"/>
  <c r="I14" i="10" s="1"/>
  <c r="K15" i="10"/>
  <c r="J15" i="10" s="1"/>
  <c r="I15" i="10" s="1"/>
  <c r="K16" i="10"/>
  <c r="J16" i="10" s="1"/>
  <c r="I16" i="10" s="1"/>
  <c r="K7" i="10"/>
  <c r="J7" i="10" s="1"/>
  <c r="B7" i="11" l="1"/>
  <c r="I7" i="10"/>
  <c r="C7" i="11" s="1"/>
  <c r="B8" i="11" s="1"/>
  <c r="B11" i="11"/>
  <c r="N14" i="10"/>
  <c r="C11" i="11" s="1"/>
  <c r="Y16" i="10"/>
  <c r="Y8" i="10"/>
  <c r="Y9" i="10"/>
  <c r="Y10" i="10"/>
  <c r="Y11" i="10"/>
  <c r="Y12" i="10"/>
  <c r="Y13" i="10"/>
  <c r="Y14" i="10"/>
  <c r="Y15" i="10"/>
  <c r="B12" i="11" l="1"/>
  <c r="B3" i="11"/>
  <c r="B4" i="11" s="1"/>
</calcChain>
</file>

<file path=xl/sharedStrings.xml><?xml version="1.0" encoding="utf-8"?>
<sst xmlns="http://schemas.openxmlformats.org/spreadsheetml/2006/main" count="61" uniqueCount="42">
  <si>
    <t>Meta</t>
  </si>
  <si>
    <t>Avance físico de la Meta anual</t>
  </si>
  <si>
    <t>Avance físico de la Meta del cuatrienio</t>
  </si>
  <si>
    <t>DEFINICIÓN
→</t>
  </si>
  <si>
    <t>indicador</t>
  </si>
  <si>
    <t>Meta Cuatrenio</t>
  </si>
  <si>
    <t>P</t>
  </si>
  <si>
    <t>E</t>
  </si>
  <si>
    <t>TABLERO DE CONTROL</t>
  </si>
  <si>
    <t xml:space="preserve">Programa </t>
  </si>
  <si>
    <t>Subprograma</t>
  </si>
  <si>
    <t>A</t>
  </si>
  <si>
    <t>Número de campañas realizadas</t>
  </si>
  <si>
    <t>Número de gestiones realizadas</t>
  </si>
  <si>
    <t>Movilidad y Transporte Víal</t>
  </si>
  <si>
    <t>Transporte Aereo</t>
  </si>
  <si>
    <t>TODO SE MUEVE Y AVANZA, CON ORDEN Y SEGURIDAD</t>
  </si>
  <si>
    <t>A 2015 haber realizado cuatro (4) campañas educativas y lúdicas de aprendizaje y acatamiento de las normas de tránsito y transporte existentes</t>
  </si>
  <si>
    <t>A 2015 haber realizado cuatro (4) encuestas de percepción de la intolerancia hacia la autoridad de tránsito</t>
  </si>
  <si>
    <t>A 2014 haber elaborado y adoptado un plan de seguridad vial en el departamento</t>
  </si>
  <si>
    <t>A 2014 haber elaborado y gestionado una propuesta donde se otorguen falcutades especiales en materia de movilidad y transporte a las autoridades locales</t>
  </si>
  <si>
    <t>A 2015 haber habilitado 6 paraderos adicionales de buses en el departamento</t>
  </si>
  <si>
    <t>A 2015 haber generado dos (2) espacios para uso de parqueadero en el casco urbano</t>
  </si>
  <si>
    <t>A 2015 haber generado cuatro (4) espacios para uso de zonas azules en el casco urbano</t>
  </si>
  <si>
    <t>A 2015 haber demarcado y señalizado 400 metros lineales de vías en el departamento</t>
  </si>
  <si>
    <t>A 2015 haber construido y dotado el coso municipal</t>
  </si>
  <si>
    <t>A 2015 haber gestionado ante las empresas de transporte aéreo un mayor porcentaje del actual (10%) subsidio o tarifa diferencial para el desplazamiento de la comunidad raizal o residente al interior del país</t>
  </si>
  <si>
    <t>Número de encuestas realizadas</t>
  </si>
  <si>
    <t>Plan de seguridad vial elaborado y adoptado</t>
  </si>
  <si>
    <t>Documento elaborado y gestionado</t>
  </si>
  <si>
    <t>Números de paraderos de buses habilitados</t>
  </si>
  <si>
    <t>Número de parqueaderos Generados</t>
  </si>
  <si>
    <t>Número de zonas azules Generados</t>
  </si>
  <si>
    <t>Metros lineales de vías demarcadas y señalizadas</t>
  </si>
  <si>
    <t>Coso municipal construido y dotado</t>
  </si>
  <si>
    <t>TABLERO DE CONTROL TURISMO EN EL CUATRIENIO</t>
  </si>
  <si>
    <t xml:space="preserve">Ejecutado </t>
  </si>
  <si>
    <t>Sin ejecutar</t>
  </si>
  <si>
    <t>TOTAL</t>
  </si>
  <si>
    <t>METAS PROGRAMADAS PARA EL 2012</t>
  </si>
  <si>
    <t>METAS PROGRAMADAS PARA EL 2013</t>
  </si>
  <si>
    <t>SECRETARIA DE PLANEACION -FECHA DE CORTE DICIEMBRE 31 DEL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</si>
</sst>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_);_(* \(#,##0\);_(* &quot;-&quot;??_);_(@_)"/>
    <numFmt numFmtId="165" formatCode="#,##0.0"/>
  </numFmts>
  <fonts count="22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1"/>
      <color rgb="FFFFFFFF"/>
      <name val="Arial Narrow"/>
      <family val="2"/>
    </font>
    <font>
      <sz val="36"/>
      <color theme="1"/>
      <name val="Arial Narrow"/>
      <family val="2"/>
    </font>
    <font>
      <sz val="8"/>
      <color rgb="FF000000"/>
      <name val="Arial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8"/>
      <color theme="1"/>
      <name val="Arial"/>
      <family val="2"/>
    </font>
    <font>
      <sz val="16"/>
      <color theme="1"/>
      <name val="Arial Narrow"/>
      <family val="2"/>
    </font>
    <font>
      <sz val="10"/>
      <name val="Arial Narrow"/>
      <family val="2"/>
    </font>
    <font>
      <b/>
      <sz val="11"/>
      <color rgb="FFFA7D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A9EAF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F2F2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15" fillId="7" borderId="11" applyNumberFormat="0" applyAlignment="0" applyProtection="0"/>
    <xf numFmtId="0" fontId="3" fillId="8" borderId="0" applyNumberFormat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0" fillId="2" borderId="0" xfId="0" applyFill="1"/>
    <xf numFmtId="0" fontId="6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justify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 applyProtection="1">
      <alignment horizontal="center" vertical="center"/>
      <protection hidden="1"/>
    </xf>
    <xf numFmtId="1" fontId="13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 applyProtection="1">
      <alignment vertical="center"/>
      <protection hidden="1"/>
    </xf>
    <xf numFmtId="1" fontId="10" fillId="0" borderId="0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/>
    <xf numFmtId="1" fontId="10" fillId="6" borderId="0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 applyProtection="1">
      <alignment horizontal="center" vertical="center"/>
      <protection locked="0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vertical="center"/>
      <protection hidden="1"/>
    </xf>
    <xf numFmtId="0" fontId="16" fillId="7" borderId="14" xfId="2" applyFont="1" applyBorder="1" applyAlignment="1">
      <alignment vertical="justify" wrapText="1"/>
    </xf>
    <xf numFmtId="0" fontId="17" fillId="0" borderId="0" xfId="0" applyFont="1"/>
    <xf numFmtId="0" fontId="18" fillId="0" borderId="0" xfId="0" applyFont="1"/>
    <xf numFmtId="0" fontId="19" fillId="8" borderId="15" xfId="3" applyFont="1" applyBorder="1"/>
    <xf numFmtId="164" fontId="19" fillId="8" borderId="1" xfId="3" applyNumberFormat="1" applyFont="1" applyBorder="1" applyAlignment="1">
      <alignment vertical="center"/>
    </xf>
    <xf numFmtId="0" fontId="19" fillId="0" borderId="0" xfId="0" applyFont="1"/>
    <xf numFmtId="0" fontId="19" fillId="8" borderId="17" xfId="3" applyFont="1" applyBorder="1"/>
    <xf numFmtId="164" fontId="19" fillId="8" borderId="18" xfId="3" applyNumberFormat="1" applyFont="1" applyBorder="1"/>
    <xf numFmtId="3" fontId="21" fillId="0" borderId="1" xfId="1" applyNumberFormat="1" applyFont="1" applyFill="1" applyBorder="1" applyAlignment="1">
      <alignment horizontal="center" vertical="center"/>
    </xf>
    <xf numFmtId="0" fontId="0" fillId="9" borderId="0" xfId="0" applyFill="1"/>
    <xf numFmtId="43" fontId="0" fillId="0" borderId="0" xfId="0" applyNumberFormat="1"/>
    <xf numFmtId="3" fontId="19" fillId="8" borderId="18" xfId="3" applyNumberFormat="1" applyFont="1" applyBorder="1" applyAlignment="1">
      <alignment horizontal="center" vertical="center"/>
    </xf>
    <xf numFmtId="165" fontId="19" fillId="8" borderId="18" xfId="3" applyNumberFormat="1" applyFont="1" applyBorder="1" applyAlignment="1">
      <alignment horizontal="center" vertical="center"/>
    </xf>
    <xf numFmtId="0" fontId="20" fillId="7" borderId="21" xfId="2" applyFont="1" applyBorder="1" applyAlignment="1">
      <alignment horizontal="center" vertical="justify" wrapText="1"/>
    </xf>
    <xf numFmtId="0" fontId="19" fillId="8" borderId="23" xfId="3" applyFont="1" applyBorder="1"/>
    <xf numFmtId="3" fontId="19" fillId="8" borderId="6" xfId="3" applyNumberFormat="1" applyFont="1" applyBorder="1" applyAlignment="1">
      <alignment horizontal="center" vertical="center"/>
    </xf>
    <xf numFmtId="165" fontId="19" fillId="8" borderId="6" xfId="3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justify" wrapText="1"/>
    </xf>
    <xf numFmtId="0" fontId="1" fillId="5" borderId="6" xfId="0" applyFont="1" applyFill="1" applyBorder="1" applyAlignment="1">
      <alignment horizontal="center" vertical="justify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/>
    </xf>
    <xf numFmtId="3" fontId="19" fillId="8" borderId="22" xfId="3" applyNumberFormat="1" applyFont="1" applyBorder="1" applyAlignment="1">
      <alignment horizontal="center" vertical="center"/>
    </xf>
    <xf numFmtId="3" fontId="19" fillId="8" borderId="20" xfId="3" applyNumberFormat="1" applyFont="1" applyBorder="1" applyAlignment="1">
      <alignment horizontal="center" vertical="center"/>
    </xf>
    <xf numFmtId="0" fontId="16" fillId="7" borderId="12" xfId="2" applyFont="1" applyBorder="1" applyAlignment="1">
      <alignment horizontal="center" vertical="justify" wrapText="1"/>
    </xf>
    <xf numFmtId="0" fontId="16" fillId="7" borderId="13" xfId="2" applyFont="1" applyBorder="1" applyAlignment="1">
      <alignment horizontal="center" vertical="justify" wrapText="1"/>
    </xf>
    <xf numFmtId="164" fontId="19" fillId="8" borderId="16" xfId="3" applyNumberFormat="1" applyFont="1" applyBorder="1" applyAlignment="1">
      <alignment horizontal="center" vertical="center"/>
    </xf>
    <xf numFmtId="164" fontId="19" fillId="8" borderId="19" xfId="3" applyNumberFormat="1" applyFont="1" applyBorder="1" applyAlignment="1">
      <alignment horizontal="center" vertical="center"/>
    </xf>
    <xf numFmtId="0" fontId="20" fillId="7" borderId="24" xfId="2" applyFont="1" applyBorder="1" applyAlignment="1">
      <alignment horizontal="center" vertical="justify" wrapText="1"/>
    </xf>
    <xf numFmtId="0" fontId="20" fillId="7" borderId="25" xfId="2" applyFont="1" applyBorder="1" applyAlignment="1">
      <alignment horizontal="center" vertical="justify" wrapText="1"/>
    </xf>
  </cellXfs>
  <cellStyles count="4">
    <cellStyle name="40% - Énfasis2" xfId="3" builtinId="35"/>
    <cellStyle name="Cálculo" xfId="2" builtinId="22"/>
    <cellStyle name="Normal" xfId="0" builtinId="0"/>
    <cellStyle name="Porcentaje" xfId="1" builtinId="5"/>
  </cellStyles>
  <dxfs count="68"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Avance físico de la Meta </a:t>
            </a:r>
            <a:r>
              <a:rPr lang="es-CO" sz="1800" b="1" i="0" baseline="0">
                <a:effectLst/>
              </a:rPr>
              <a:t>2013</a:t>
            </a:r>
            <a:endParaRPr lang="es-CO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MOVILIDAD 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chemeClr val="accent2"/>
            </a:solidFill>
          </c:spPr>
          <c:explosion val="25"/>
          <c:dPt>
            <c:idx val="1"/>
            <c:bubble3D val="0"/>
            <c:spPr>
              <a:solidFill>
                <a:srgbClr val="92D050"/>
              </a:solidFill>
            </c:spPr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Hoja1!$A$10:$A$12</c:f>
              <c:strCache>
                <c:ptCount val="3"/>
                <c:pt idx="0">
                  <c:v>METAS PROGRAMADAS PARA EL 2013</c:v>
                </c:pt>
                <c:pt idx="1">
                  <c:v>Ejecutado </c:v>
                </c:pt>
                <c:pt idx="2">
                  <c:v>Sin ejecutar</c:v>
                </c:pt>
              </c:strCache>
            </c:strRef>
          </c:cat>
          <c:val>
            <c:numRef>
              <c:f>Hoja1!$B$10:$B$12</c:f>
              <c:numCache>
                <c:formatCode>#,##0.0</c:formatCode>
                <c:ptCount val="3"/>
                <c:pt idx="1">
                  <c:v>3.5</c:v>
                </c:pt>
                <c:pt idx="2">
                  <c:v>1.5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Avance físico de la Meta </a:t>
            </a:r>
            <a:r>
              <a:rPr lang="es-CO" sz="1800" b="1" i="0" baseline="0">
                <a:effectLst/>
              </a:rPr>
              <a:t>2012</a:t>
            </a:r>
            <a:endParaRPr lang="es-CO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MOVILIDAD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2D050"/>
            </a:solidFill>
          </c:spPr>
          <c:explosion val="25"/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Hoja1!$A$6:$A$8</c:f>
              <c:strCache>
                <c:ptCount val="3"/>
                <c:pt idx="0">
                  <c:v>METAS PROGRAMADAS PARA EL 2012</c:v>
                </c:pt>
                <c:pt idx="1">
                  <c:v>Ejecutado </c:v>
                </c:pt>
                <c:pt idx="2">
                  <c:v>Sin ejecutar</c:v>
                </c:pt>
              </c:strCache>
            </c:strRef>
          </c:cat>
          <c:val>
            <c:numRef>
              <c:f>Hoja1!$B$6:$B$8</c:f>
              <c:numCache>
                <c:formatCode>#,##0</c:formatCode>
                <c:ptCount val="3"/>
                <c:pt idx="1">
                  <c:v>5</c:v>
                </c:pt>
                <c:pt idx="2">
                  <c:v>0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600"/>
              <a:t>Avance físico de la Meta del cuatrienio MOVILIDAD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1"/>
            <c:bubble3D val="0"/>
            <c:spPr>
              <a:solidFill>
                <a:srgbClr val="92D050"/>
              </a:solidFill>
            </c:spPr>
          </c:dPt>
          <c:dPt>
            <c:idx val="2"/>
            <c:bubble3D val="0"/>
            <c:spPr>
              <a:solidFill>
                <a:schemeClr val="accent2"/>
              </a:solidFill>
            </c:spPr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Hoja1!$A$2:$A$4</c:f>
              <c:strCache>
                <c:ptCount val="3"/>
                <c:pt idx="0">
                  <c:v>TABLERO DE CONTROL TURISMO EN EL CUATRIENIO</c:v>
                </c:pt>
                <c:pt idx="1">
                  <c:v>Ejecutado </c:v>
                </c:pt>
                <c:pt idx="2">
                  <c:v>Sin ejecutar</c:v>
                </c:pt>
              </c:strCache>
            </c:strRef>
          </c:cat>
          <c:val>
            <c:numRef>
              <c:f>Hoja1!$B$2:$B$4</c:f>
              <c:numCache>
                <c:formatCode>_(* #,##0_);_(* \(#,##0\);_(* "-"??_);_(@_)</c:formatCode>
                <c:ptCount val="3"/>
                <c:pt idx="1">
                  <c:v>5.083333333333333</c:v>
                </c:pt>
                <c:pt idx="2">
                  <c:v>4.916666666666667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156368</xdr:colOff>
      <xdr:row>0</xdr:row>
      <xdr:rowOff>1009650</xdr:rowOff>
    </xdr:to>
    <xdr:pic>
      <xdr:nvPicPr>
        <xdr:cNvPr id="1213" name="3 Imagen" descr="F:\CapturaGob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1339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514350</xdr:colOff>
      <xdr:row>0</xdr:row>
      <xdr:rowOff>0</xdr:rowOff>
    </xdr:from>
    <xdr:to>
      <xdr:col>24</xdr:col>
      <xdr:colOff>1447800</xdr:colOff>
      <xdr:row>0</xdr:row>
      <xdr:rowOff>1009650</xdr:rowOff>
    </xdr:to>
    <xdr:pic>
      <xdr:nvPicPr>
        <xdr:cNvPr id="121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76800" y="0"/>
          <a:ext cx="43719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16</xdr:row>
      <xdr:rowOff>180975</xdr:rowOff>
    </xdr:from>
    <xdr:to>
      <xdr:col>14</xdr:col>
      <xdr:colOff>9525</xdr:colOff>
      <xdr:row>31</xdr:row>
      <xdr:rowOff>66675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7</xdr:col>
      <xdr:colOff>0</xdr:colOff>
      <xdr:row>31</xdr:row>
      <xdr:rowOff>76200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400050</xdr:colOff>
      <xdr:row>0</xdr:row>
      <xdr:rowOff>180975</xdr:rowOff>
    </xdr:from>
    <xdr:to>
      <xdr:col>10</xdr:col>
      <xdr:colOff>400050</xdr:colOff>
      <xdr:row>15</xdr:row>
      <xdr:rowOff>66675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showRowColHeaders="0" tabSelected="1" zoomScale="120" zoomScaleNormal="120" workbookViewId="0">
      <pane ySplit="1" topLeftCell="A2" activePane="bottomLeft" state="frozen"/>
      <selection pane="bottomLeft" activeCell="G4" sqref="G4:X4"/>
    </sheetView>
  </sheetViews>
  <sheetFormatPr baseColWidth="10" defaultColWidth="0" defaultRowHeight="16.5" zeroHeight="1" x14ac:dyDescent="0.3"/>
  <cols>
    <col min="1" max="1" width="16.28515625" style="1" customWidth="1"/>
    <col min="2" max="2" width="13.42578125" style="1" customWidth="1"/>
    <col min="3" max="3" width="20.7109375" style="1" customWidth="1"/>
    <col min="4" max="4" width="15" style="1" customWidth="1"/>
    <col min="5" max="5" width="5.5703125" style="1" hidden="1" customWidth="1"/>
    <col min="6" max="6" width="9.28515625" style="1" customWidth="1"/>
    <col min="7" max="7" width="6.28515625" style="1" customWidth="1"/>
    <col min="8" max="8" width="5.140625" style="1" customWidth="1"/>
    <col min="9" max="9" width="5.140625" style="1" hidden="1" customWidth="1"/>
    <col min="10" max="10" width="5.140625" style="1" customWidth="1"/>
    <col min="11" max="11" width="5.140625" style="1" hidden="1" customWidth="1"/>
    <col min="12" max="13" width="5.140625" style="1" customWidth="1"/>
    <col min="14" max="14" width="5.140625" style="1" hidden="1" customWidth="1"/>
    <col min="15" max="15" width="5.140625" style="1" customWidth="1"/>
    <col min="16" max="16" width="5.140625" style="1" hidden="1" customWidth="1"/>
    <col min="17" max="19" width="5.140625" style="1" customWidth="1"/>
    <col min="20" max="20" width="5.140625" style="1" hidden="1" customWidth="1"/>
    <col min="21" max="23" width="5.140625" style="1" customWidth="1"/>
    <col min="24" max="24" width="5.140625" style="1" hidden="1" customWidth="1"/>
    <col min="25" max="25" width="22" style="1" customWidth="1"/>
    <col min="26" max="26" width="4.42578125" style="1" hidden="1" customWidth="1"/>
    <col min="27" max="16384" width="11.42578125" style="1" hidden="1"/>
  </cols>
  <sheetData>
    <row r="1" spans="1:26" ht="80.25" customHeight="1" x14ac:dyDescent="0.3">
      <c r="A1" s="60" t="s">
        <v>3</v>
      </c>
      <c r="B1" s="61"/>
      <c r="C1" s="62"/>
      <c r="D1" s="2"/>
      <c r="E1" s="3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1:26" ht="17.25" customHeight="1" x14ac:dyDescent="0.3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26" ht="16.5" customHeight="1" x14ac:dyDescent="0.3">
      <c r="A3" s="54" t="s">
        <v>41</v>
      </c>
      <c r="B3" s="54"/>
      <c r="C3" s="54"/>
      <c r="D3" s="54"/>
      <c r="E3" s="54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</row>
    <row r="4" spans="1:26" ht="16.5" customHeight="1" x14ac:dyDescent="0.3">
      <c r="A4" s="54" t="s">
        <v>9</v>
      </c>
      <c r="B4" s="54" t="s">
        <v>10</v>
      </c>
      <c r="C4" s="56" t="s">
        <v>0</v>
      </c>
      <c r="D4" s="56" t="s">
        <v>4</v>
      </c>
      <c r="E4" s="9"/>
      <c r="F4" s="58" t="s">
        <v>5</v>
      </c>
      <c r="G4" s="48" t="s">
        <v>1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0"/>
      <c r="Y4" s="56" t="s">
        <v>2</v>
      </c>
    </row>
    <row r="5" spans="1:26" x14ac:dyDescent="0.3">
      <c r="A5" s="54"/>
      <c r="B5" s="54"/>
      <c r="C5" s="57"/>
      <c r="D5" s="57"/>
      <c r="E5" s="10"/>
      <c r="F5" s="59"/>
      <c r="G5" s="51">
        <v>2012</v>
      </c>
      <c r="H5" s="52"/>
      <c r="I5" s="52"/>
      <c r="J5" s="52"/>
      <c r="K5" s="53"/>
      <c r="L5" s="51">
        <v>2013</v>
      </c>
      <c r="M5" s="52"/>
      <c r="N5" s="52"/>
      <c r="O5" s="52"/>
      <c r="P5" s="53"/>
      <c r="Q5" s="51">
        <v>2014</v>
      </c>
      <c r="R5" s="52"/>
      <c r="S5" s="52"/>
      <c r="T5" s="53"/>
      <c r="U5" s="54">
        <v>2015</v>
      </c>
      <c r="V5" s="54"/>
      <c r="W5" s="54"/>
      <c r="X5" s="54"/>
      <c r="Y5" s="57"/>
    </row>
    <row r="6" spans="1:26" x14ac:dyDescent="0.3">
      <c r="A6" s="5"/>
      <c r="B6" s="6"/>
      <c r="C6" s="7"/>
      <c r="D6" s="7"/>
      <c r="E6" s="7"/>
      <c r="F6" s="8"/>
      <c r="G6" s="15" t="s">
        <v>6</v>
      </c>
      <c r="H6" s="16" t="s">
        <v>7</v>
      </c>
      <c r="I6" s="16"/>
      <c r="J6" s="16"/>
      <c r="K6" s="16"/>
      <c r="L6" s="15" t="s">
        <v>6</v>
      </c>
      <c r="M6" s="16" t="s">
        <v>7</v>
      </c>
      <c r="N6" s="16"/>
      <c r="O6" s="16"/>
      <c r="P6" s="16"/>
      <c r="Q6" s="15" t="s">
        <v>6</v>
      </c>
      <c r="R6" s="16" t="s">
        <v>7</v>
      </c>
      <c r="S6" s="16"/>
      <c r="T6" s="16"/>
      <c r="U6" s="15" t="s">
        <v>6</v>
      </c>
      <c r="V6" s="16" t="s">
        <v>7</v>
      </c>
      <c r="W6" s="4"/>
      <c r="X6" s="4"/>
      <c r="Y6" s="7"/>
    </row>
    <row r="7" spans="1:26" s="24" customFormat="1" ht="74.25" customHeight="1" x14ac:dyDescent="0.3">
      <c r="A7" s="47" t="s">
        <v>16</v>
      </c>
      <c r="B7" s="47" t="s">
        <v>14</v>
      </c>
      <c r="C7" s="21" t="s">
        <v>17</v>
      </c>
      <c r="D7" s="22" t="s">
        <v>12</v>
      </c>
      <c r="E7" s="13" t="s">
        <v>11</v>
      </c>
      <c r="F7" s="23">
        <v>4</v>
      </c>
      <c r="G7" s="23">
        <v>0</v>
      </c>
      <c r="H7" s="23">
        <v>2</v>
      </c>
      <c r="I7" s="38">
        <f>IF(J7="NA",0,1)</f>
        <v>1</v>
      </c>
      <c r="J7" s="17">
        <f>IF(K7="NA","NA",IF(K7&gt;100,100,K7))</f>
        <v>100</v>
      </c>
      <c r="K7" s="18">
        <f t="shared" ref="K7" si="0">IF(G7&gt;0,(H7/G7)*100,IF(H7&gt;0,H7*100,"NA"))</f>
        <v>200</v>
      </c>
      <c r="L7" s="23">
        <v>1</v>
      </c>
      <c r="M7" s="28">
        <v>6</v>
      </c>
      <c r="N7" s="38">
        <f>IF(O7="NA",0,1)</f>
        <v>1</v>
      </c>
      <c r="O7" s="17">
        <f>IF(P7="NA","NA",IF(P7&gt;100,100,P7))</f>
        <v>100</v>
      </c>
      <c r="P7" s="18">
        <f t="shared" ref="P7" si="1">IF(L7&gt;0,(M7/L7)*100,IF(M7&gt;0,M7*100,"NA"))</f>
        <v>600</v>
      </c>
      <c r="Q7" s="23">
        <v>2</v>
      </c>
      <c r="R7" s="23">
        <v>0</v>
      </c>
      <c r="S7" s="17">
        <f>IF(T7="NA","NA",IF(T7&gt;100,100,T7))</f>
        <v>0</v>
      </c>
      <c r="T7" s="18">
        <f t="shared" ref="T7" si="2">IF(Q7&gt;0,(R7/Q7)*100,IF(R7&gt;0,R7*100,"NA"))</f>
        <v>0</v>
      </c>
      <c r="U7" s="23">
        <v>1</v>
      </c>
      <c r="V7" s="23">
        <v>0</v>
      </c>
      <c r="W7" s="17">
        <f>IF(X7="NA","NA",IF(X7&gt;100,100,X7))</f>
        <v>0</v>
      </c>
      <c r="X7" s="17">
        <f t="shared" ref="X7" si="3">IF(U7&gt;0,(V7/U7)*100,IF(V7&gt;0,V7*100,"NA"))</f>
        <v>0</v>
      </c>
      <c r="Y7" s="19">
        <f>IF(Z7&gt;100,100,Z7)</f>
        <v>100</v>
      </c>
      <c r="Z7" s="20">
        <f>IF(E7="a",(H7+M7+R7+V7)/F7*100,IF(E7=2015,(V7/F7)*100,IF(E7=2014,(R7/F7)*100,IF(E7=2013,(M7/F7)*100,IF(E7=2012,(H7/F7)*100,0)))))</f>
        <v>200</v>
      </c>
    </row>
    <row r="8" spans="1:26" s="24" customFormat="1" ht="64.5" customHeight="1" x14ac:dyDescent="0.3">
      <c r="A8" s="47"/>
      <c r="B8" s="47"/>
      <c r="C8" s="21" t="s">
        <v>18</v>
      </c>
      <c r="D8" s="22" t="s">
        <v>27</v>
      </c>
      <c r="E8" s="13" t="s">
        <v>11</v>
      </c>
      <c r="F8" s="23">
        <v>4</v>
      </c>
      <c r="G8" s="23">
        <v>0</v>
      </c>
      <c r="H8" s="23">
        <v>2</v>
      </c>
      <c r="I8" s="38">
        <f t="shared" ref="I8:I16" si="4">IF(J8="NA",0,1)</f>
        <v>1</v>
      </c>
      <c r="J8" s="17">
        <f t="shared" ref="J8:J16" si="5">IF(K8="NA","NA",IF(K8&gt;100,100,K8))</f>
        <v>100</v>
      </c>
      <c r="K8" s="18">
        <f t="shared" ref="K8:K16" si="6">IF(G8&gt;0,(H8/G8)*100,IF(H8&gt;0,H8*100,"NA"))</f>
        <v>200</v>
      </c>
      <c r="L8" s="23">
        <v>2</v>
      </c>
      <c r="M8" s="28">
        <v>1</v>
      </c>
      <c r="N8" s="38">
        <f t="shared" ref="N8:N16" si="7">IF(O8="NA",0,1)</f>
        <v>1</v>
      </c>
      <c r="O8" s="17">
        <f t="shared" ref="O8:O16" si="8">IF(P8="NA","NA",IF(P8&gt;100,100,P8))</f>
        <v>50</v>
      </c>
      <c r="P8" s="18">
        <f t="shared" ref="P8:P16" si="9">IF(L8&gt;0,(M8/L8)*100,IF(M8&gt;0,M8*100,"NA"))</f>
        <v>50</v>
      </c>
      <c r="Q8" s="23">
        <v>2</v>
      </c>
      <c r="R8" s="23">
        <v>0</v>
      </c>
      <c r="S8" s="17">
        <f t="shared" ref="S8:S16" si="10">IF(T8="NA","NA",IF(T8&gt;100,100,T8))</f>
        <v>0</v>
      </c>
      <c r="T8" s="18">
        <f t="shared" ref="T8:T16" si="11">IF(Q8&gt;0,(R8/Q8)*100,IF(R8&gt;0,R8*100,"NA"))</f>
        <v>0</v>
      </c>
      <c r="U8" s="23">
        <v>0</v>
      </c>
      <c r="V8" s="23">
        <v>0</v>
      </c>
      <c r="W8" s="17" t="str">
        <f t="shared" ref="W8:W16" si="12">IF(X8="NA","NA",IF(X8&gt;100,100,X8))</f>
        <v>NA</v>
      </c>
      <c r="X8" s="17" t="str">
        <f t="shared" ref="X8:X16" si="13">IF(U8&gt;0,(V8/U8)*100,IF(V8&gt;0,V8*100,"NA"))</f>
        <v>NA</v>
      </c>
      <c r="Y8" s="19">
        <f t="shared" ref="Y8:Y16" si="14">IF(Z8&gt;100,100,Z8)</f>
        <v>75</v>
      </c>
      <c r="Z8" s="20">
        <f t="shared" ref="Z8:Z15" si="15">IF(E8="a",(H8+M8+R8+V8)/F8*100,IF(E8=2015,(V8/F8)*100,IF(E8=2014,(R8/F8)*100,IF(E8=2013,(M8/F8)*100,IF(E8=2012,(H8/F8)*100,0)))))</f>
        <v>75</v>
      </c>
    </row>
    <row r="9" spans="1:26" ht="54" customHeight="1" x14ac:dyDescent="0.3">
      <c r="A9" s="47"/>
      <c r="B9" s="47"/>
      <c r="C9" s="14" t="s">
        <v>19</v>
      </c>
      <c r="D9" s="11" t="s">
        <v>28</v>
      </c>
      <c r="E9" s="13" t="s">
        <v>11</v>
      </c>
      <c r="F9" s="12">
        <v>1</v>
      </c>
      <c r="G9" s="12">
        <v>0</v>
      </c>
      <c r="H9" s="12">
        <v>0</v>
      </c>
      <c r="I9" s="38">
        <f t="shared" si="4"/>
        <v>0</v>
      </c>
      <c r="J9" s="17" t="str">
        <f t="shared" si="5"/>
        <v>NA</v>
      </c>
      <c r="K9" s="18" t="str">
        <f t="shared" si="6"/>
        <v>NA</v>
      </c>
      <c r="L9" s="12">
        <v>0</v>
      </c>
      <c r="M9" s="27">
        <v>0</v>
      </c>
      <c r="N9" s="38">
        <f t="shared" si="7"/>
        <v>0</v>
      </c>
      <c r="O9" s="17" t="str">
        <f t="shared" si="8"/>
        <v>NA</v>
      </c>
      <c r="P9" s="18" t="str">
        <f t="shared" si="9"/>
        <v>NA</v>
      </c>
      <c r="Q9" s="12">
        <v>1</v>
      </c>
      <c r="R9" s="12">
        <v>0</v>
      </c>
      <c r="S9" s="17">
        <f t="shared" si="10"/>
        <v>0</v>
      </c>
      <c r="T9" s="18">
        <f t="shared" si="11"/>
        <v>0</v>
      </c>
      <c r="U9" s="12">
        <v>0</v>
      </c>
      <c r="V9" s="12">
        <v>0</v>
      </c>
      <c r="W9" s="17" t="str">
        <f t="shared" si="12"/>
        <v>NA</v>
      </c>
      <c r="X9" s="17" t="str">
        <f t="shared" si="13"/>
        <v>NA</v>
      </c>
      <c r="Y9" s="29">
        <f t="shared" si="14"/>
        <v>0</v>
      </c>
      <c r="Z9" s="20">
        <f t="shared" si="15"/>
        <v>0</v>
      </c>
    </row>
    <row r="10" spans="1:26" ht="87" customHeight="1" x14ac:dyDescent="0.3">
      <c r="A10" s="47"/>
      <c r="B10" s="47"/>
      <c r="C10" s="14" t="s">
        <v>20</v>
      </c>
      <c r="D10" s="11" t="s">
        <v>29</v>
      </c>
      <c r="E10" s="13" t="s">
        <v>11</v>
      </c>
      <c r="F10" s="12">
        <v>1</v>
      </c>
      <c r="G10" s="12">
        <v>0</v>
      </c>
      <c r="H10" s="12">
        <v>1</v>
      </c>
      <c r="I10" s="38">
        <f t="shared" si="4"/>
        <v>1</v>
      </c>
      <c r="J10" s="17">
        <f t="shared" si="5"/>
        <v>100</v>
      </c>
      <c r="K10" s="18">
        <f t="shared" si="6"/>
        <v>100</v>
      </c>
      <c r="L10" s="12">
        <v>0</v>
      </c>
      <c r="M10" s="27">
        <v>0</v>
      </c>
      <c r="N10" s="38">
        <f t="shared" si="7"/>
        <v>0</v>
      </c>
      <c r="O10" s="17" t="str">
        <f t="shared" si="8"/>
        <v>NA</v>
      </c>
      <c r="P10" s="18" t="str">
        <f t="shared" si="9"/>
        <v>NA</v>
      </c>
      <c r="Q10" s="12">
        <v>1</v>
      </c>
      <c r="R10" s="12">
        <v>0</v>
      </c>
      <c r="S10" s="17">
        <f t="shared" si="10"/>
        <v>0</v>
      </c>
      <c r="T10" s="18">
        <f t="shared" si="11"/>
        <v>0</v>
      </c>
      <c r="U10" s="12">
        <v>0</v>
      </c>
      <c r="V10" s="12">
        <v>0</v>
      </c>
      <c r="W10" s="17" t="str">
        <f t="shared" si="12"/>
        <v>NA</v>
      </c>
      <c r="X10" s="17" t="str">
        <f t="shared" si="13"/>
        <v>NA</v>
      </c>
      <c r="Y10" s="29">
        <f t="shared" si="14"/>
        <v>100</v>
      </c>
      <c r="Z10" s="20">
        <f t="shared" si="15"/>
        <v>100</v>
      </c>
    </row>
    <row r="11" spans="1:26" ht="51" customHeight="1" x14ac:dyDescent="0.3">
      <c r="A11" s="47"/>
      <c r="B11" s="47"/>
      <c r="C11" s="14" t="s">
        <v>21</v>
      </c>
      <c r="D11" s="11" t="s">
        <v>30</v>
      </c>
      <c r="E11" s="13">
        <v>2013</v>
      </c>
      <c r="F11" s="12">
        <v>6</v>
      </c>
      <c r="G11" s="12">
        <v>0</v>
      </c>
      <c r="H11" s="12">
        <v>0</v>
      </c>
      <c r="I11" s="38">
        <f t="shared" si="4"/>
        <v>0</v>
      </c>
      <c r="J11" s="17" t="str">
        <f t="shared" si="5"/>
        <v>NA</v>
      </c>
      <c r="K11" s="18" t="str">
        <f t="shared" si="6"/>
        <v>NA</v>
      </c>
      <c r="L11" s="12">
        <v>2</v>
      </c>
      <c r="M11" s="27">
        <v>2</v>
      </c>
      <c r="N11" s="38">
        <f t="shared" si="7"/>
        <v>1</v>
      </c>
      <c r="O11" s="17">
        <f t="shared" si="8"/>
        <v>100</v>
      </c>
      <c r="P11" s="18">
        <f t="shared" si="9"/>
        <v>100</v>
      </c>
      <c r="Q11" s="12">
        <v>4</v>
      </c>
      <c r="R11" s="12">
        <v>0</v>
      </c>
      <c r="S11" s="17">
        <f t="shared" si="10"/>
        <v>0</v>
      </c>
      <c r="T11" s="18">
        <f t="shared" si="11"/>
        <v>0</v>
      </c>
      <c r="U11" s="12">
        <v>6</v>
      </c>
      <c r="V11" s="12">
        <v>0</v>
      </c>
      <c r="W11" s="17">
        <f t="shared" si="12"/>
        <v>0</v>
      </c>
      <c r="X11" s="17">
        <f t="shared" si="13"/>
        <v>0</v>
      </c>
      <c r="Y11" s="29">
        <f t="shared" si="14"/>
        <v>33.333333333333329</v>
      </c>
      <c r="Z11" s="25">
        <f>IF(E11="a",(H11+M11+R11+V11)/(G11+L11+Q11+U11)*100,IF(E11=2015,(V11/F11)*100,IF(E11=2014,(R11/F11)*100,IF(E11=2013,(M11/F11)*100,IF(E11=2012,(H11/F11)*100,0)))))</f>
        <v>33.333333333333329</v>
      </c>
    </row>
    <row r="12" spans="1:26" ht="45.75" x14ac:dyDescent="0.3">
      <c r="A12" s="47"/>
      <c r="B12" s="47"/>
      <c r="C12" s="14" t="s">
        <v>22</v>
      </c>
      <c r="D12" s="11" t="s">
        <v>31</v>
      </c>
      <c r="E12" s="13" t="s">
        <v>11</v>
      </c>
      <c r="F12" s="12">
        <v>2</v>
      </c>
      <c r="G12" s="12">
        <v>1</v>
      </c>
      <c r="H12" s="12">
        <v>2</v>
      </c>
      <c r="I12" s="38">
        <f t="shared" si="4"/>
        <v>1</v>
      </c>
      <c r="J12" s="17">
        <f t="shared" si="5"/>
        <v>100</v>
      </c>
      <c r="K12" s="18">
        <f t="shared" si="6"/>
        <v>200</v>
      </c>
      <c r="L12" s="12">
        <v>1</v>
      </c>
      <c r="M12" s="27">
        <v>1</v>
      </c>
      <c r="N12" s="38">
        <f t="shared" si="7"/>
        <v>1</v>
      </c>
      <c r="O12" s="17">
        <f t="shared" si="8"/>
        <v>100</v>
      </c>
      <c r="P12" s="18">
        <f t="shared" si="9"/>
        <v>100</v>
      </c>
      <c r="Q12" s="12">
        <v>0</v>
      </c>
      <c r="R12" s="12">
        <v>0</v>
      </c>
      <c r="S12" s="17" t="str">
        <f t="shared" si="10"/>
        <v>NA</v>
      </c>
      <c r="T12" s="18" t="str">
        <f t="shared" si="11"/>
        <v>NA</v>
      </c>
      <c r="U12" s="12">
        <v>0</v>
      </c>
      <c r="V12" s="12">
        <v>0</v>
      </c>
      <c r="W12" s="17" t="str">
        <f t="shared" si="12"/>
        <v>NA</v>
      </c>
      <c r="X12" s="17" t="str">
        <f t="shared" si="13"/>
        <v>NA</v>
      </c>
      <c r="Y12" s="29">
        <f t="shared" si="14"/>
        <v>100</v>
      </c>
      <c r="Z12" s="20">
        <f t="shared" si="15"/>
        <v>150</v>
      </c>
    </row>
    <row r="13" spans="1:26" ht="50.25" customHeight="1" x14ac:dyDescent="0.3">
      <c r="A13" s="47"/>
      <c r="B13" s="47"/>
      <c r="C13" s="14" t="s">
        <v>23</v>
      </c>
      <c r="D13" s="11" t="s">
        <v>32</v>
      </c>
      <c r="E13" s="13" t="s">
        <v>11</v>
      </c>
      <c r="F13" s="12">
        <v>4</v>
      </c>
      <c r="G13" s="12">
        <v>0</v>
      </c>
      <c r="H13" s="12">
        <v>0</v>
      </c>
      <c r="I13" s="38">
        <f t="shared" si="4"/>
        <v>0</v>
      </c>
      <c r="J13" s="17" t="str">
        <f t="shared" si="5"/>
        <v>NA</v>
      </c>
      <c r="K13" s="18" t="str">
        <f t="shared" si="6"/>
        <v>NA</v>
      </c>
      <c r="L13" s="12">
        <v>0</v>
      </c>
      <c r="M13" s="27">
        <v>0</v>
      </c>
      <c r="N13" s="38">
        <f t="shared" si="7"/>
        <v>0</v>
      </c>
      <c r="O13" s="17" t="str">
        <f t="shared" si="8"/>
        <v>NA</v>
      </c>
      <c r="P13" s="18" t="str">
        <f t="shared" si="9"/>
        <v>NA</v>
      </c>
      <c r="Q13" s="12">
        <v>2</v>
      </c>
      <c r="R13" s="12">
        <v>0</v>
      </c>
      <c r="S13" s="17">
        <f t="shared" si="10"/>
        <v>0</v>
      </c>
      <c r="T13" s="18">
        <f t="shared" si="11"/>
        <v>0</v>
      </c>
      <c r="U13" s="12">
        <v>2</v>
      </c>
      <c r="V13" s="12">
        <v>0</v>
      </c>
      <c r="W13" s="17">
        <f t="shared" si="12"/>
        <v>0</v>
      </c>
      <c r="X13" s="17">
        <f t="shared" si="13"/>
        <v>0</v>
      </c>
      <c r="Y13" s="29">
        <f t="shared" si="14"/>
        <v>0</v>
      </c>
      <c r="Z13" s="20">
        <f t="shared" si="15"/>
        <v>0</v>
      </c>
    </row>
    <row r="14" spans="1:26" ht="53.25" customHeight="1" x14ac:dyDescent="0.3">
      <c r="A14" s="47"/>
      <c r="B14" s="47"/>
      <c r="C14" s="14" t="s">
        <v>24</v>
      </c>
      <c r="D14" s="11" t="s">
        <v>33</v>
      </c>
      <c r="E14" s="13" t="s">
        <v>11</v>
      </c>
      <c r="F14" s="12">
        <v>400</v>
      </c>
      <c r="G14" s="12">
        <v>100</v>
      </c>
      <c r="H14" s="23">
        <v>826</v>
      </c>
      <c r="I14" s="38">
        <f t="shared" si="4"/>
        <v>1</v>
      </c>
      <c r="J14" s="17">
        <f t="shared" si="5"/>
        <v>100</v>
      </c>
      <c r="K14" s="18">
        <f t="shared" si="6"/>
        <v>826</v>
      </c>
      <c r="L14" s="12">
        <v>100</v>
      </c>
      <c r="M14" s="27">
        <v>0</v>
      </c>
      <c r="N14" s="38">
        <f t="shared" si="7"/>
        <v>1</v>
      </c>
      <c r="O14" s="17">
        <f t="shared" si="8"/>
        <v>0</v>
      </c>
      <c r="P14" s="18">
        <f t="shared" si="9"/>
        <v>0</v>
      </c>
      <c r="Q14" s="12">
        <v>100</v>
      </c>
      <c r="R14" s="12">
        <v>0</v>
      </c>
      <c r="S14" s="17">
        <f t="shared" si="10"/>
        <v>0</v>
      </c>
      <c r="T14" s="18">
        <f t="shared" si="11"/>
        <v>0</v>
      </c>
      <c r="U14" s="12">
        <v>100</v>
      </c>
      <c r="V14" s="12">
        <v>0</v>
      </c>
      <c r="W14" s="17">
        <f t="shared" si="12"/>
        <v>0</v>
      </c>
      <c r="X14" s="17">
        <f t="shared" si="13"/>
        <v>0</v>
      </c>
      <c r="Y14" s="29">
        <f t="shared" si="14"/>
        <v>100</v>
      </c>
      <c r="Z14" s="25">
        <f>IF(E14="a",(H14+M14+R14+V14)/(G14+L14+Q14+U14)*100,IF(E14=2015,(V14/F14)*100,IF(E14=2014,(R14/F14)*100,IF(E14=2013,(M14/F14)*100,IF(E14=2012,(H14/F14)*100,0)))))</f>
        <v>206.5</v>
      </c>
    </row>
    <row r="15" spans="1:26" ht="44.25" customHeight="1" x14ac:dyDescent="0.3">
      <c r="A15" s="47"/>
      <c r="B15" s="47"/>
      <c r="C15" s="14" t="s">
        <v>25</v>
      </c>
      <c r="D15" s="11" t="s">
        <v>34</v>
      </c>
      <c r="E15" s="13" t="s">
        <v>11</v>
      </c>
      <c r="F15" s="12">
        <v>1</v>
      </c>
      <c r="G15" s="12">
        <v>0</v>
      </c>
      <c r="H15" s="12">
        <v>0</v>
      </c>
      <c r="I15" s="38">
        <f t="shared" si="4"/>
        <v>0</v>
      </c>
      <c r="J15" s="17" t="str">
        <f t="shared" si="5"/>
        <v>NA</v>
      </c>
      <c r="K15" s="18" t="str">
        <f t="shared" si="6"/>
        <v>NA</v>
      </c>
      <c r="L15" s="12">
        <v>0</v>
      </c>
      <c r="M15" s="27">
        <v>0</v>
      </c>
      <c r="N15" s="38">
        <f t="shared" si="7"/>
        <v>0</v>
      </c>
      <c r="O15" s="17" t="str">
        <f t="shared" si="8"/>
        <v>NA</v>
      </c>
      <c r="P15" s="18" t="str">
        <f t="shared" si="9"/>
        <v>NA</v>
      </c>
      <c r="Q15" s="12">
        <v>0</v>
      </c>
      <c r="R15" s="12">
        <v>0</v>
      </c>
      <c r="S15" s="17" t="str">
        <f t="shared" si="10"/>
        <v>NA</v>
      </c>
      <c r="T15" s="18" t="str">
        <f t="shared" si="11"/>
        <v>NA</v>
      </c>
      <c r="U15" s="12">
        <v>1</v>
      </c>
      <c r="V15" s="12">
        <v>0</v>
      </c>
      <c r="W15" s="17">
        <f t="shared" si="12"/>
        <v>0</v>
      </c>
      <c r="X15" s="17">
        <f t="shared" si="13"/>
        <v>0</v>
      </c>
      <c r="Y15" s="29">
        <f t="shared" si="14"/>
        <v>0</v>
      </c>
      <c r="Z15" s="20">
        <f t="shared" si="15"/>
        <v>0</v>
      </c>
    </row>
    <row r="16" spans="1:26" s="24" customFormat="1" ht="102.75" customHeight="1" x14ac:dyDescent="0.3">
      <c r="A16" s="47"/>
      <c r="B16" s="26" t="s">
        <v>15</v>
      </c>
      <c r="C16" s="21" t="s">
        <v>26</v>
      </c>
      <c r="D16" s="22" t="s">
        <v>13</v>
      </c>
      <c r="E16" s="13" t="s">
        <v>11</v>
      </c>
      <c r="F16" s="23">
        <v>1</v>
      </c>
      <c r="G16" s="23">
        <v>0</v>
      </c>
      <c r="H16" s="23">
        <v>0</v>
      </c>
      <c r="I16" s="38">
        <f t="shared" si="4"/>
        <v>0</v>
      </c>
      <c r="J16" s="17" t="str">
        <f t="shared" si="5"/>
        <v>NA</v>
      </c>
      <c r="K16" s="18" t="str">
        <f t="shared" si="6"/>
        <v>NA</v>
      </c>
      <c r="L16" s="23">
        <v>0</v>
      </c>
      <c r="M16" s="28">
        <v>0</v>
      </c>
      <c r="N16" s="38">
        <f t="shared" si="7"/>
        <v>0</v>
      </c>
      <c r="O16" s="17" t="str">
        <f t="shared" si="8"/>
        <v>NA</v>
      </c>
      <c r="P16" s="18" t="str">
        <f t="shared" si="9"/>
        <v>NA</v>
      </c>
      <c r="Q16" s="23">
        <v>1</v>
      </c>
      <c r="R16" s="23">
        <v>0</v>
      </c>
      <c r="S16" s="17">
        <f t="shared" si="10"/>
        <v>0</v>
      </c>
      <c r="T16" s="18">
        <f t="shared" si="11"/>
        <v>0</v>
      </c>
      <c r="U16" s="23">
        <v>1</v>
      </c>
      <c r="V16" s="23">
        <v>0</v>
      </c>
      <c r="W16" s="17">
        <f t="shared" si="12"/>
        <v>0</v>
      </c>
      <c r="X16" s="17">
        <f t="shared" si="13"/>
        <v>0</v>
      </c>
      <c r="Y16" s="19">
        <f t="shared" si="14"/>
        <v>0</v>
      </c>
      <c r="Z16" s="25">
        <f>IF(E16="a",(H16+M16+R16+V16)/(G16+L16+Q16+U16)*100,IF(E16=2015,(V16/F16)*100,IF(E16=2014,(R16/F16)*100,IF(E16=2013,(M16/F16)*100,IF(E16=2012,(H16/F16)*100,0)))))</f>
        <v>0</v>
      </c>
    </row>
  </sheetData>
  <sheetProtection password="C789" sheet="1" objects="1" scenarios="1"/>
  <mergeCells count="17">
    <mergeCell ref="F1:Y1"/>
    <mergeCell ref="A4:A5"/>
    <mergeCell ref="C4:C5"/>
    <mergeCell ref="F4:F5"/>
    <mergeCell ref="Y4:Y5"/>
    <mergeCell ref="A1:C1"/>
    <mergeCell ref="A3:Y3"/>
    <mergeCell ref="A2:Y2"/>
    <mergeCell ref="D4:D5"/>
    <mergeCell ref="B4:B5"/>
    <mergeCell ref="A7:A16"/>
    <mergeCell ref="B7:B15"/>
    <mergeCell ref="G4:X4"/>
    <mergeCell ref="G5:K5"/>
    <mergeCell ref="L5:P5"/>
    <mergeCell ref="Q5:T5"/>
    <mergeCell ref="U5:X5"/>
  </mergeCells>
  <conditionalFormatting sqref="Y8:Y16">
    <cfRule type="iconSet" priority="105">
      <iconSet>
        <cfvo type="percent" val="0"/>
        <cfvo type="num" val="70"/>
        <cfvo type="num" val="90"/>
      </iconSet>
    </cfRule>
    <cfRule type="iconSet" priority="106">
      <iconSet>
        <cfvo type="percent" val="0"/>
        <cfvo type="percent" val="70"/>
        <cfvo type="percent" val="90"/>
      </iconSet>
    </cfRule>
    <cfRule type="iconSet" priority="107">
      <iconSet iconSet="3TrafficLights2">
        <cfvo type="percent" val="0"/>
        <cfvo type="percent" val="33"/>
        <cfvo type="percent" val="67"/>
      </iconSet>
    </cfRule>
  </conditionalFormatting>
  <conditionalFormatting sqref="J7:K16">
    <cfRule type="containsText" dxfId="67" priority="59" operator="containsText" text="na">
      <formula>NOT(ISERROR(SEARCH("na",J7)))</formula>
    </cfRule>
    <cfRule type="cellIs" dxfId="66" priority="60" operator="greaterThan">
      <formula>89</formula>
    </cfRule>
    <cfRule type="cellIs" dxfId="65" priority="61" operator="between">
      <formula>70</formula>
      <formula>89</formula>
    </cfRule>
    <cfRule type="cellIs" dxfId="64" priority="62" operator="lessThan">
      <formula>70</formula>
    </cfRule>
    <cfRule type="cellIs" dxfId="63" priority="63" operator="lessThan">
      <formula>70</formula>
    </cfRule>
    <cfRule type="cellIs" dxfId="62" priority="64" operator="greaterThan">
      <formula>80</formula>
    </cfRule>
    <cfRule type="cellIs" dxfId="61" priority="65" operator="between">
      <formula>75</formula>
      <formula>75</formula>
    </cfRule>
    <cfRule type="cellIs" dxfId="60" priority="66" operator="between">
      <formula>70</formula>
      <formula>80</formula>
    </cfRule>
    <cfRule type="cellIs" dxfId="59" priority="67" operator="greaterThan">
      <formula>50</formula>
    </cfRule>
    <cfRule type="cellIs" dxfId="58" priority="68" operator="between">
      <formula>70</formula>
      <formula>80</formula>
    </cfRule>
    <cfRule type="cellIs" dxfId="57" priority="69" operator="greaterThan">
      <formula>80</formula>
    </cfRule>
    <cfRule type="cellIs" dxfId="56" priority="70" operator="greaterThan">
      <formula>69</formula>
    </cfRule>
    <cfRule type="cellIs" dxfId="55" priority="71" operator="lessThan">
      <formula>70</formula>
    </cfRule>
  </conditionalFormatting>
  <conditionalFormatting sqref="J7:K16">
    <cfRule type="containsText" dxfId="54" priority="58" operator="containsText" text="na">
      <formula>NOT(ISERROR(SEARCH("na",J7)))</formula>
    </cfRule>
  </conditionalFormatting>
  <conditionalFormatting sqref="J7:K16">
    <cfRule type="containsText" dxfId="53" priority="55" operator="containsText" text="na">
      <formula>NOT(ISERROR(SEARCH("na",J7)))</formula>
    </cfRule>
    <cfRule type="cellIs" dxfId="52" priority="56" operator="greaterThan">
      <formula>89</formula>
    </cfRule>
    <cfRule type="containsText" dxfId="51" priority="57" operator="containsText" text="na">
      <formula>NOT(ISERROR(SEARCH("na",J7)))</formula>
    </cfRule>
  </conditionalFormatting>
  <conditionalFormatting sqref="O7:P16">
    <cfRule type="containsText" dxfId="50" priority="42" operator="containsText" text="na">
      <formula>NOT(ISERROR(SEARCH("na",O7)))</formula>
    </cfRule>
    <cfRule type="cellIs" dxfId="49" priority="43" operator="greaterThan">
      <formula>89</formula>
    </cfRule>
    <cfRule type="cellIs" dxfId="48" priority="44" operator="between">
      <formula>70</formula>
      <formula>89</formula>
    </cfRule>
    <cfRule type="cellIs" dxfId="47" priority="45" operator="lessThan">
      <formula>70</formula>
    </cfRule>
    <cfRule type="cellIs" dxfId="46" priority="46" operator="lessThan">
      <formula>70</formula>
    </cfRule>
    <cfRule type="cellIs" dxfId="45" priority="47" operator="greaterThan">
      <formula>80</formula>
    </cfRule>
    <cfRule type="cellIs" dxfId="44" priority="48" operator="between">
      <formula>75</formula>
      <formula>75</formula>
    </cfRule>
    <cfRule type="cellIs" dxfId="43" priority="49" operator="between">
      <formula>70</formula>
      <formula>80</formula>
    </cfRule>
    <cfRule type="cellIs" dxfId="42" priority="50" operator="greaterThan">
      <formula>50</formula>
    </cfRule>
    <cfRule type="cellIs" dxfId="41" priority="51" operator="between">
      <formula>70</formula>
      <formula>80</formula>
    </cfRule>
    <cfRule type="cellIs" dxfId="40" priority="52" operator="greaterThan">
      <formula>80</formula>
    </cfRule>
    <cfRule type="cellIs" dxfId="39" priority="53" operator="greaterThan">
      <formula>69</formula>
    </cfRule>
    <cfRule type="cellIs" dxfId="38" priority="54" operator="lessThan">
      <formula>70</formula>
    </cfRule>
  </conditionalFormatting>
  <conditionalFormatting sqref="O7:P16">
    <cfRule type="containsText" dxfId="37" priority="41" operator="containsText" text="na">
      <formula>NOT(ISERROR(SEARCH("na",O7)))</formula>
    </cfRule>
  </conditionalFormatting>
  <conditionalFormatting sqref="O7:P16">
    <cfRule type="containsText" dxfId="36" priority="38" operator="containsText" text="na">
      <formula>NOT(ISERROR(SEARCH("na",O7)))</formula>
    </cfRule>
    <cfRule type="cellIs" dxfId="35" priority="39" operator="greaterThan">
      <formula>89</formula>
    </cfRule>
    <cfRule type="containsText" dxfId="34" priority="40" operator="containsText" text="na">
      <formula>NOT(ISERROR(SEARCH("na",O7)))</formula>
    </cfRule>
  </conditionalFormatting>
  <conditionalFormatting sqref="S7:T16">
    <cfRule type="containsText" dxfId="33" priority="25" operator="containsText" text="na">
      <formula>NOT(ISERROR(SEARCH("na",S7)))</formula>
    </cfRule>
    <cfRule type="cellIs" dxfId="32" priority="26" operator="greaterThan">
      <formula>89</formula>
    </cfRule>
    <cfRule type="cellIs" dxfId="31" priority="27" operator="between">
      <formula>70</formula>
      <formula>89</formula>
    </cfRule>
    <cfRule type="cellIs" dxfId="30" priority="28" operator="lessThan">
      <formula>70</formula>
    </cfRule>
    <cfRule type="cellIs" dxfId="29" priority="29" operator="lessThan">
      <formula>70</formula>
    </cfRule>
    <cfRule type="cellIs" dxfId="28" priority="30" operator="greaterThan">
      <formula>80</formula>
    </cfRule>
    <cfRule type="cellIs" dxfId="27" priority="31" operator="between">
      <formula>75</formula>
      <formula>75</formula>
    </cfRule>
    <cfRule type="cellIs" dxfId="26" priority="32" operator="between">
      <formula>70</formula>
      <formula>80</formula>
    </cfRule>
    <cfRule type="cellIs" dxfId="25" priority="33" operator="greaterThan">
      <formula>50</formula>
    </cfRule>
    <cfRule type="cellIs" dxfId="24" priority="34" operator="between">
      <formula>70</formula>
      <formula>80</formula>
    </cfRule>
    <cfRule type="cellIs" dxfId="23" priority="35" operator="greaterThan">
      <formula>80</formula>
    </cfRule>
    <cfRule type="cellIs" dxfId="22" priority="36" operator="greaterThan">
      <formula>69</formula>
    </cfRule>
    <cfRule type="cellIs" dxfId="21" priority="37" operator="lessThan">
      <formula>70</formula>
    </cfRule>
  </conditionalFormatting>
  <conditionalFormatting sqref="S7:T16">
    <cfRule type="containsText" dxfId="20" priority="24" operator="containsText" text="na">
      <formula>NOT(ISERROR(SEARCH("na",S7)))</formula>
    </cfRule>
  </conditionalFormatting>
  <conditionalFormatting sqref="S7:T16">
    <cfRule type="containsText" dxfId="19" priority="21" operator="containsText" text="na">
      <formula>NOT(ISERROR(SEARCH("na",S7)))</formula>
    </cfRule>
    <cfRule type="cellIs" dxfId="18" priority="22" operator="greaterThan">
      <formula>89</formula>
    </cfRule>
    <cfRule type="containsText" dxfId="17" priority="23" operator="containsText" text="na">
      <formula>NOT(ISERROR(SEARCH("na",S7)))</formula>
    </cfRule>
  </conditionalFormatting>
  <conditionalFormatting sqref="W7:X16">
    <cfRule type="containsText" dxfId="16" priority="8" operator="containsText" text="na">
      <formula>NOT(ISERROR(SEARCH("na",W7)))</formula>
    </cfRule>
    <cfRule type="cellIs" dxfId="15" priority="9" operator="greaterThan">
      <formula>89</formula>
    </cfRule>
    <cfRule type="cellIs" dxfId="14" priority="10" operator="between">
      <formula>70</formula>
      <formula>89</formula>
    </cfRule>
    <cfRule type="cellIs" dxfId="13" priority="11" operator="lessThan">
      <formula>70</formula>
    </cfRule>
    <cfRule type="cellIs" dxfId="12" priority="12" operator="lessThan">
      <formula>70</formula>
    </cfRule>
    <cfRule type="cellIs" dxfId="11" priority="13" operator="greaterThan">
      <formula>80</formula>
    </cfRule>
    <cfRule type="cellIs" dxfId="10" priority="14" operator="between">
      <formula>75</formula>
      <formula>75</formula>
    </cfRule>
    <cfRule type="cellIs" dxfId="9" priority="15" operator="between">
      <formula>70</formula>
      <formula>80</formula>
    </cfRule>
    <cfRule type="cellIs" dxfId="8" priority="16" operator="greaterThan">
      <formula>50</formula>
    </cfRule>
    <cfRule type="cellIs" dxfId="7" priority="17" operator="between">
      <formula>70</formula>
      <formula>80</formula>
    </cfRule>
    <cfRule type="cellIs" dxfId="6" priority="18" operator="greaterThan">
      <formula>80</formula>
    </cfRule>
    <cfRule type="cellIs" dxfId="5" priority="19" operator="greaterThan">
      <formula>69</formula>
    </cfRule>
    <cfRule type="cellIs" dxfId="4" priority="20" operator="lessThan">
      <formula>70</formula>
    </cfRule>
  </conditionalFormatting>
  <conditionalFormatting sqref="W7:X16">
    <cfRule type="containsText" dxfId="3" priority="7" operator="containsText" text="na">
      <formula>NOT(ISERROR(SEARCH("na",W7)))</formula>
    </cfRule>
  </conditionalFormatting>
  <conditionalFormatting sqref="W7:X16">
    <cfRule type="containsText" dxfId="2" priority="4" operator="containsText" text="na">
      <formula>NOT(ISERROR(SEARCH("na",W7)))</formula>
    </cfRule>
    <cfRule type="cellIs" dxfId="1" priority="5" operator="greaterThan">
      <formula>89</formula>
    </cfRule>
    <cfRule type="containsText" dxfId="0" priority="6" operator="containsText" text="na">
      <formula>NOT(ISERROR(SEARCH("na",W7)))</formula>
    </cfRule>
  </conditionalFormatting>
  <conditionalFormatting sqref="Y7">
    <cfRule type="iconSet" priority="1">
      <iconSet>
        <cfvo type="percent" val="0"/>
        <cfvo type="num" val="70"/>
        <cfvo type="num" val="90"/>
      </iconSet>
    </cfRule>
    <cfRule type="iconSet" priority="2">
      <iconSet>
        <cfvo type="percent" val="0"/>
        <cfvo type="percent" val="70"/>
        <cfvo type="percent" val="90"/>
      </iconSet>
    </cfRule>
    <cfRule type="iconSet" priority="3">
      <iconSet iconSet="3TrafficLight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B36" sqref="B36"/>
    </sheetView>
  </sheetViews>
  <sheetFormatPr baseColWidth="10" defaultRowHeight="15" x14ac:dyDescent="0.25"/>
  <cols>
    <col min="1" max="1" width="21" bestFit="1" customWidth="1"/>
  </cols>
  <sheetData>
    <row r="1" spans="1:8" ht="15.75" thickBot="1" x14ac:dyDescent="0.3"/>
    <row r="2" spans="1:8" ht="15" customHeight="1" x14ac:dyDescent="0.25">
      <c r="A2" s="67" t="s">
        <v>35</v>
      </c>
      <c r="B2" s="68"/>
      <c r="C2" s="30"/>
      <c r="D2" s="31"/>
      <c r="H2" s="32"/>
    </row>
    <row r="3" spans="1:8" x14ac:dyDescent="0.25">
      <c r="A3" s="33" t="s">
        <v>36</v>
      </c>
      <c r="B3" s="34">
        <f>SUM('Avance fisico PDD'!Y7:Y16)/100</f>
        <v>5.083333333333333</v>
      </c>
      <c r="C3" s="69">
        <f>16-6</f>
        <v>10</v>
      </c>
      <c r="D3" s="35"/>
      <c r="H3" s="35"/>
    </row>
    <row r="4" spans="1:8" ht="15.75" thickBot="1" x14ac:dyDescent="0.3">
      <c r="A4" s="36" t="s">
        <v>37</v>
      </c>
      <c r="B4" s="37">
        <f>+C3-B3</f>
        <v>4.916666666666667</v>
      </c>
      <c r="C4" s="70"/>
      <c r="D4" s="35"/>
      <c r="H4" s="35"/>
    </row>
    <row r="5" spans="1:8" ht="15.75" thickBot="1" x14ac:dyDescent="0.3"/>
    <row r="6" spans="1:8" ht="15" customHeight="1" thickBot="1" x14ac:dyDescent="0.3">
      <c r="A6" s="71" t="s">
        <v>39</v>
      </c>
      <c r="B6" s="72"/>
      <c r="C6" s="43" t="s">
        <v>38</v>
      </c>
    </row>
    <row r="7" spans="1:8" x14ac:dyDescent="0.25">
      <c r="A7" s="44" t="s">
        <v>36</v>
      </c>
      <c r="B7" s="45">
        <f>SUM('Avance fisico PDD'!J7:J16)/100</f>
        <v>5</v>
      </c>
      <c r="C7" s="65">
        <f>SUM('Avance fisico PDD'!I7:I16)</f>
        <v>5</v>
      </c>
    </row>
    <row r="8" spans="1:8" ht="15.75" thickBot="1" x14ac:dyDescent="0.3">
      <c r="A8" s="36" t="s">
        <v>37</v>
      </c>
      <c r="B8" s="41">
        <f>+C7-B7</f>
        <v>0</v>
      </c>
      <c r="C8" s="66"/>
    </row>
    <row r="9" spans="1:8" ht="15.75" thickBot="1" x14ac:dyDescent="0.3"/>
    <row r="10" spans="1:8" ht="15" customHeight="1" thickBot="1" x14ac:dyDescent="0.3">
      <c r="A10" s="71" t="s">
        <v>40</v>
      </c>
      <c r="B10" s="72"/>
      <c r="C10" s="43" t="s">
        <v>38</v>
      </c>
    </row>
    <row r="11" spans="1:8" x14ac:dyDescent="0.25">
      <c r="A11" s="44" t="s">
        <v>36</v>
      </c>
      <c r="B11" s="46">
        <f>SUM('Avance fisico PDD'!O7:O16)/100</f>
        <v>3.5</v>
      </c>
      <c r="C11" s="65">
        <f>SUM('Avance fisico PDD'!N7:N16)</f>
        <v>5</v>
      </c>
    </row>
    <row r="12" spans="1:8" ht="15.75" thickBot="1" x14ac:dyDescent="0.3">
      <c r="A12" s="36" t="s">
        <v>37</v>
      </c>
      <c r="B12" s="42">
        <f>+C11-B11</f>
        <v>1.5</v>
      </c>
      <c r="C12" s="66"/>
    </row>
    <row r="15" spans="1:8" x14ac:dyDescent="0.25">
      <c r="B15" s="40"/>
    </row>
  </sheetData>
  <mergeCells count="6">
    <mergeCell ref="C11:C12"/>
    <mergeCell ref="A2:B2"/>
    <mergeCell ref="C3:C4"/>
    <mergeCell ref="A6:B6"/>
    <mergeCell ref="C7:C8"/>
    <mergeCell ref="A10:B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zoomScale="105" zoomScaleNormal="105" workbookViewId="0">
      <selection activeCell="P27" sqref="P27"/>
    </sheetView>
  </sheetViews>
  <sheetFormatPr baseColWidth="10" defaultRowHeight="15" x14ac:dyDescent="0.25"/>
  <cols>
    <col min="1" max="16384" width="11.42578125" style="39"/>
  </cols>
  <sheetData/>
  <sheetProtection password="C789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Avance fisico PDD</vt:lpstr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GIGLIOLA CORPUS</cp:lastModifiedBy>
  <cp:lastPrinted>2013-08-27T17:01:45Z</cp:lastPrinted>
  <dcterms:created xsi:type="dcterms:W3CDTF">2012-02-10T14:33:52Z</dcterms:created>
  <dcterms:modified xsi:type="dcterms:W3CDTF">2014-01-31T21:56:34Z</dcterms:modified>
</cp:coreProperties>
</file>