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obernacionsanandres-my.sharepoint.com/personal/gcorpus_sanandres_gov_co/Documents/Documentos/Rendición de cuentas 2025/PLANES DE ACCION 2025 ACT 31 DIC/"/>
    </mc:Choice>
  </mc:AlternateContent>
  <xr:revisionPtr revIDLastSave="0" documentId="8_{506A8A37-E81B-4ACC-85E0-2A290D7CA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5" sheetId="3" r:id="rId1"/>
    <sheet name="Hoja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'PA 2025'!$A$1:$Y$15</definedName>
    <definedName name="BDATOS">OFFSET('PA 2025'!#REF!,0,0,COUNTA('PA 2025'!#REF!),38)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49" i="3" l="1"/>
  <c r="L446" i="3"/>
  <c r="L445" i="3"/>
  <c r="AC313" i="3" l="1"/>
  <c r="AB313" i="3"/>
  <c r="AA313" i="3"/>
  <c r="Z313" i="3"/>
  <c r="AC312" i="3"/>
  <c r="AB312" i="3"/>
  <c r="AA312" i="3"/>
  <c r="Z312" i="3"/>
  <c r="AC311" i="3"/>
  <c r="AB311" i="3"/>
  <c r="AA311" i="3"/>
  <c r="Z311" i="3"/>
  <c r="AC310" i="3"/>
  <c r="AB310" i="3"/>
  <c r="AA310" i="3"/>
  <c r="Z310" i="3"/>
  <c r="AC309" i="3"/>
  <c r="AB309" i="3"/>
  <c r="AA309" i="3"/>
  <c r="Z309" i="3"/>
  <c r="AC308" i="3"/>
  <c r="AB308" i="3"/>
  <c r="AA308" i="3"/>
  <c r="Z308" i="3"/>
  <c r="AC307" i="3"/>
  <c r="AB307" i="3"/>
  <c r="AA307" i="3"/>
  <c r="Z307" i="3"/>
  <c r="AC306" i="3"/>
  <c r="AB306" i="3"/>
  <c r="AA306" i="3"/>
  <c r="Z306" i="3"/>
  <c r="AC305" i="3"/>
  <c r="AB305" i="3"/>
  <c r="AA305" i="3"/>
  <c r="Z305" i="3"/>
  <c r="AC304" i="3"/>
  <c r="AB304" i="3"/>
  <c r="AA304" i="3"/>
  <c r="Z304" i="3"/>
  <c r="AC303" i="3"/>
  <c r="AB303" i="3"/>
  <c r="AA303" i="3"/>
  <c r="W303" i="3"/>
  <c r="V303" i="3"/>
  <c r="U303" i="3"/>
  <c r="T303" i="3"/>
  <c r="S303" i="3"/>
  <c r="R303" i="3"/>
  <c r="Q303" i="3"/>
  <c r="P303" i="3"/>
  <c r="Z303" i="3" s="1"/>
  <c r="AC302" i="3"/>
  <c r="AB302" i="3"/>
  <c r="AA302" i="3"/>
  <c r="Z302" i="3"/>
  <c r="AC301" i="3"/>
  <c r="AB301" i="3"/>
  <c r="AA301" i="3"/>
  <c r="Z301" i="3"/>
  <c r="AC300" i="3"/>
  <c r="AB300" i="3"/>
  <c r="AA300" i="3"/>
  <c r="Z300" i="3"/>
  <c r="AC299" i="3"/>
  <c r="AB299" i="3"/>
  <c r="AA299" i="3"/>
  <c r="Z299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O298" i="3"/>
  <c r="AC297" i="3"/>
  <c r="AB297" i="3"/>
  <c r="AA297" i="3"/>
  <c r="Z297" i="3"/>
  <c r="AC296" i="3"/>
  <c r="AB296" i="3"/>
  <c r="AA296" i="3"/>
  <c r="Z296" i="3"/>
  <c r="AC295" i="3"/>
  <c r="AB295" i="3"/>
  <c r="AA295" i="3"/>
  <c r="Z295" i="3"/>
  <c r="AC294" i="3"/>
  <c r="AB294" i="3"/>
  <c r="AA294" i="3"/>
  <c r="Z294" i="3"/>
  <c r="AC293" i="3"/>
  <c r="AB293" i="3"/>
  <c r="AA293" i="3"/>
  <c r="Z293" i="3"/>
  <c r="AC292" i="3"/>
  <c r="AB292" i="3"/>
  <c r="AA292" i="3"/>
  <c r="Z292" i="3"/>
  <c r="AC291" i="3"/>
  <c r="AB291" i="3"/>
  <c r="AA291" i="3"/>
  <c r="W291" i="3"/>
  <c r="V291" i="3"/>
  <c r="U291" i="3"/>
  <c r="T291" i="3"/>
  <c r="S291" i="3"/>
  <c r="R291" i="3"/>
  <c r="Q291" i="3"/>
  <c r="P291" i="3"/>
  <c r="Z291" i="3" s="1"/>
  <c r="AC290" i="3"/>
  <c r="AB290" i="3"/>
  <c r="AA290" i="3"/>
  <c r="Z290" i="3"/>
  <c r="AC289" i="3"/>
  <c r="AB289" i="3"/>
  <c r="AA289" i="3"/>
  <c r="Z289" i="3"/>
  <c r="V289" i="3"/>
  <c r="U289" i="3"/>
  <c r="T289" i="3"/>
  <c r="S289" i="3"/>
  <c r="R289" i="3"/>
  <c r="Q289" i="3"/>
  <c r="P289" i="3"/>
  <c r="AC288" i="3"/>
  <c r="AB288" i="3"/>
  <c r="AA288" i="3"/>
  <c r="Z288" i="3"/>
  <c r="AC287" i="3"/>
  <c r="AB287" i="3"/>
  <c r="AA287" i="3"/>
  <c r="W287" i="3"/>
  <c r="V287" i="3"/>
  <c r="U287" i="3"/>
  <c r="T287" i="3"/>
  <c r="S287" i="3"/>
  <c r="R287" i="3"/>
  <c r="Q287" i="3"/>
  <c r="P287" i="3"/>
  <c r="Z287" i="3" s="1"/>
  <c r="AC286" i="3"/>
  <c r="AB286" i="3"/>
  <c r="AA286" i="3"/>
  <c r="Z286" i="3"/>
  <c r="AC285" i="3"/>
  <c r="AB285" i="3"/>
  <c r="AA285" i="3"/>
  <c r="Y285" i="3"/>
  <c r="X285" i="3"/>
  <c r="W285" i="3"/>
  <c r="V285" i="3"/>
  <c r="U285" i="3"/>
  <c r="T285" i="3"/>
  <c r="S285" i="3"/>
  <c r="R285" i="3"/>
  <c r="Q285" i="3"/>
  <c r="P285" i="3"/>
  <c r="Z285" i="3" s="1"/>
  <c r="AC284" i="3"/>
  <c r="AB284" i="3"/>
  <c r="AA284" i="3"/>
  <c r="Z284" i="3"/>
  <c r="AC283" i="3"/>
  <c r="AB283" i="3"/>
  <c r="AA283" i="3"/>
  <c r="Z283" i="3"/>
  <c r="T283" i="3"/>
  <c r="S283" i="3"/>
  <c r="R283" i="3"/>
  <c r="Q283" i="3"/>
  <c r="P283" i="3"/>
  <c r="O283" i="3"/>
  <c r="L283" i="3"/>
  <c r="AC282" i="3"/>
  <c r="AB282" i="3"/>
  <c r="AA282" i="3"/>
  <c r="Z282" i="3"/>
  <c r="AC281" i="3"/>
  <c r="AB281" i="3"/>
  <c r="AA281" i="3"/>
  <c r="Z281" i="3"/>
  <c r="L281" i="3"/>
  <c r="AC280" i="3"/>
  <c r="AB280" i="3"/>
  <c r="AA280" i="3"/>
  <c r="Z280" i="3"/>
  <c r="L280" i="3"/>
  <c r="AC279" i="3"/>
  <c r="AB279" i="3"/>
  <c r="AA279" i="3"/>
  <c r="Z279" i="3"/>
  <c r="AC278" i="3"/>
  <c r="AB278" i="3"/>
  <c r="AA278" i="3"/>
  <c r="X278" i="3"/>
  <c r="W278" i="3"/>
  <c r="V278" i="3"/>
  <c r="U278" i="3"/>
  <c r="T278" i="3"/>
  <c r="S278" i="3"/>
  <c r="R278" i="3"/>
  <c r="Q278" i="3"/>
  <c r="Z278" i="3" s="1"/>
  <c r="AC277" i="3"/>
  <c r="AB277" i="3"/>
  <c r="AA277" i="3"/>
  <c r="Z277" i="3"/>
  <c r="AC276" i="3"/>
  <c r="AB276" i="3"/>
  <c r="AA276" i="3"/>
  <c r="Z276" i="3"/>
  <c r="AC275" i="3"/>
  <c r="AB275" i="3"/>
  <c r="AA275" i="3"/>
  <c r="U275" i="3"/>
  <c r="T275" i="3"/>
  <c r="S275" i="3"/>
  <c r="R275" i="3"/>
  <c r="Q275" i="3"/>
  <c r="P275" i="3"/>
  <c r="Z275" i="3" s="1"/>
  <c r="AC274" i="3"/>
  <c r="AB274" i="3"/>
  <c r="AA274" i="3"/>
  <c r="Z274" i="3"/>
  <c r="AC273" i="3"/>
  <c r="AB273" i="3"/>
  <c r="AA273" i="3"/>
  <c r="Y273" i="3"/>
  <c r="X273" i="3"/>
  <c r="W273" i="3"/>
  <c r="V273" i="3"/>
  <c r="U273" i="3"/>
  <c r="T273" i="3"/>
  <c r="S273" i="3"/>
  <c r="R273" i="3"/>
  <c r="Q273" i="3"/>
  <c r="P273" i="3"/>
  <c r="O273" i="3"/>
  <c r="Z273" i="3" s="1"/>
  <c r="AC272" i="3"/>
  <c r="AB272" i="3"/>
  <c r="AA272" i="3"/>
  <c r="Z272" i="3"/>
  <c r="AC271" i="3"/>
  <c r="AB271" i="3"/>
  <c r="AA271" i="3"/>
  <c r="Y271" i="3"/>
  <c r="X271" i="3"/>
  <c r="W271" i="3"/>
  <c r="V271" i="3"/>
  <c r="U271" i="3"/>
  <c r="T271" i="3"/>
  <c r="S271" i="3"/>
  <c r="R271" i="3"/>
  <c r="Q271" i="3"/>
  <c r="P271" i="3"/>
  <c r="O271" i="3"/>
  <c r="Z271" i="3" s="1"/>
  <c r="AC270" i="3"/>
  <c r="AB270" i="3"/>
  <c r="AA270" i="3"/>
  <c r="Z270" i="3"/>
  <c r="AC269" i="3"/>
  <c r="AB269" i="3"/>
  <c r="AA269" i="3"/>
  <c r="Z269" i="3"/>
  <c r="AC268" i="3"/>
  <c r="AB268" i="3"/>
  <c r="AA268" i="3"/>
  <c r="Z268" i="3"/>
  <c r="AC267" i="3"/>
  <c r="AB267" i="3"/>
  <c r="AA267" i="3"/>
  <c r="Z267" i="3"/>
  <c r="AC266" i="3"/>
  <c r="AB266" i="3"/>
  <c r="AA266" i="3"/>
  <c r="V266" i="3"/>
  <c r="U266" i="3"/>
  <c r="T266" i="3"/>
  <c r="S266" i="3"/>
  <c r="R266" i="3"/>
  <c r="Q266" i="3"/>
  <c r="P266" i="3"/>
  <c r="O266" i="3"/>
  <c r="Z266" i="3" s="1"/>
  <c r="AC265" i="3"/>
  <c r="AB265" i="3"/>
  <c r="AA265" i="3"/>
  <c r="Z265" i="3"/>
  <c r="AC264" i="3"/>
  <c r="AB264" i="3"/>
  <c r="AA264" i="3"/>
  <c r="V264" i="3"/>
  <c r="U264" i="3"/>
  <c r="T264" i="3"/>
  <c r="S264" i="3"/>
  <c r="R264" i="3"/>
  <c r="Q264" i="3"/>
  <c r="P264" i="3"/>
  <c r="O264" i="3"/>
  <c r="Z264" i="3" s="1"/>
  <c r="AC263" i="3"/>
  <c r="AB263" i="3"/>
  <c r="AA263" i="3"/>
  <c r="X263" i="3"/>
  <c r="W263" i="3"/>
  <c r="V263" i="3"/>
  <c r="U263" i="3"/>
  <c r="T263" i="3"/>
  <c r="S263" i="3"/>
  <c r="R263" i="3"/>
  <c r="Q263" i="3"/>
  <c r="P263" i="3"/>
  <c r="O263" i="3"/>
  <c r="Z263" i="3" s="1"/>
  <c r="AC262" i="3"/>
  <c r="AB262" i="3"/>
  <c r="AA262" i="3"/>
  <c r="Z262" i="3"/>
  <c r="AC261" i="3"/>
  <c r="AB261" i="3"/>
  <c r="AA261" i="3"/>
  <c r="Z261" i="3"/>
  <c r="AC260" i="3"/>
  <c r="AB260" i="3"/>
  <c r="AA260" i="3"/>
  <c r="Z260" i="3"/>
  <c r="AC259" i="3"/>
  <c r="AB259" i="3"/>
  <c r="AA259" i="3"/>
  <c r="Z259" i="3"/>
  <c r="AC258" i="3"/>
  <c r="AB258" i="3"/>
  <c r="AA258" i="3"/>
  <c r="Z258" i="3"/>
  <c r="AC257" i="3"/>
  <c r="AB257" i="3"/>
  <c r="AA257" i="3"/>
  <c r="Z257" i="3"/>
  <c r="AC256" i="3"/>
  <c r="AB256" i="3"/>
  <c r="AA256" i="3"/>
  <c r="Z256" i="3"/>
  <c r="AC255" i="3"/>
  <c r="AB255" i="3"/>
  <c r="AA255" i="3"/>
  <c r="Z255" i="3"/>
  <c r="AC254" i="3"/>
  <c r="AB254" i="3"/>
  <c r="AA254" i="3"/>
  <c r="Z254" i="3"/>
  <c r="AC253" i="3"/>
  <c r="AB253" i="3"/>
  <c r="AA253" i="3"/>
  <c r="AC252" i="3"/>
  <c r="AB252" i="3"/>
  <c r="AA252" i="3"/>
  <c r="Z252" i="3"/>
  <c r="AC251" i="3"/>
  <c r="AB251" i="3"/>
  <c r="AA251" i="3"/>
  <c r="Z251" i="3"/>
  <c r="AC250" i="3"/>
  <c r="AB250" i="3"/>
  <c r="AA250" i="3"/>
  <c r="Z250" i="3"/>
  <c r="AC249" i="3"/>
  <c r="AB249" i="3"/>
  <c r="AA249" i="3"/>
  <c r="W249" i="3"/>
  <c r="V249" i="3"/>
  <c r="U249" i="3"/>
  <c r="T249" i="3"/>
  <c r="S249" i="3"/>
  <c r="R249" i="3"/>
  <c r="Q249" i="3"/>
  <c r="P249" i="3"/>
  <c r="Z249" i="3" s="1"/>
  <c r="AC248" i="3"/>
  <c r="AB248" i="3"/>
  <c r="AA248" i="3"/>
  <c r="W248" i="3"/>
  <c r="V248" i="3"/>
  <c r="U248" i="3"/>
  <c r="T248" i="3"/>
  <c r="S248" i="3"/>
  <c r="R248" i="3"/>
  <c r="Q248" i="3"/>
  <c r="P248" i="3"/>
  <c r="Z248" i="3" s="1"/>
  <c r="AC247" i="3"/>
  <c r="AB247" i="3"/>
  <c r="AA247" i="3"/>
  <c r="W247" i="3"/>
  <c r="V247" i="3"/>
  <c r="U247" i="3"/>
  <c r="T247" i="3"/>
  <c r="S247" i="3"/>
  <c r="R247" i="3"/>
  <c r="Q247" i="3"/>
  <c r="P247" i="3"/>
  <c r="Z247" i="3" s="1"/>
  <c r="AC246" i="3"/>
  <c r="AB246" i="3"/>
  <c r="AA246" i="3"/>
  <c r="AC245" i="3"/>
  <c r="AB245" i="3"/>
  <c r="AA245" i="3"/>
  <c r="Z245" i="3"/>
  <c r="AC244" i="3"/>
  <c r="AB244" i="3"/>
  <c r="AA244" i="3"/>
  <c r="Z244" i="3"/>
  <c r="AC243" i="3"/>
  <c r="AB243" i="3"/>
  <c r="AA243" i="3"/>
  <c r="U243" i="3"/>
  <c r="T243" i="3"/>
  <c r="S243" i="3"/>
  <c r="R243" i="3"/>
  <c r="Q243" i="3"/>
  <c r="P243" i="3"/>
  <c r="O243" i="3"/>
  <c r="Z243" i="3" s="1"/>
  <c r="AC242" i="3"/>
  <c r="AB242" i="3"/>
  <c r="AA242" i="3"/>
  <c r="Z242" i="3"/>
  <c r="AC241" i="3"/>
  <c r="AB241" i="3"/>
  <c r="AA241" i="3"/>
  <c r="Z241" i="3"/>
  <c r="AC240" i="3"/>
  <c r="AB240" i="3"/>
  <c r="AA240" i="3"/>
  <c r="Z240" i="3"/>
  <c r="AC239" i="3"/>
  <c r="AB239" i="3"/>
  <c r="AA239" i="3"/>
  <c r="Z239" i="3"/>
  <c r="AC238" i="3"/>
  <c r="AB238" i="3"/>
  <c r="AA238" i="3"/>
  <c r="Z238" i="3"/>
  <c r="AC237" i="3"/>
  <c r="AB237" i="3"/>
  <c r="AA237" i="3"/>
  <c r="Z237" i="3"/>
  <c r="AC236" i="3"/>
  <c r="AB236" i="3"/>
  <c r="AA236" i="3"/>
  <c r="Z236" i="3"/>
  <c r="AC235" i="3"/>
  <c r="AB235" i="3"/>
  <c r="AA235" i="3"/>
  <c r="Z235" i="3"/>
  <c r="AC234" i="3"/>
  <c r="AB234" i="3"/>
  <c r="AA234" i="3"/>
  <c r="Z234" i="3"/>
  <c r="AC233" i="3"/>
  <c r="AB233" i="3"/>
  <c r="AA233" i="3"/>
  <c r="Z233" i="3"/>
  <c r="AC232" i="3"/>
  <c r="AB232" i="3"/>
  <c r="AA232" i="3"/>
  <c r="Z232" i="3"/>
  <c r="AC231" i="3"/>
  <c r="AB231" i="3"/>
  <c r="AA231" i="3"/>
  <c r="Z231" i="3"/>
  <c r="AC230" i="3"/>
  <c r="AB230" i="3"/>
  <c r="AA230" i="3"/>
  <c r="Z230" i="3"/>
  <c r="AC229" i="3"/>
  <c r="AB229" i="3"/>
  <c r="AA229" i="3"/>
  <c r="Z229" i="3"/>
  <c r="AC228" i="3"/>
  <c r="AB228" i="3"/>
  <c r="AA228" i="3"/>
  <c r="Y228" i="3"/>
  <c r="X228" i="3"/>
  <c r="W228" i="3"/>
  <c r="V228" i="3"/>
  <c r="U228" i="3"/>
  <c r="T228" i="3"/>
  <c r="S228" i="3"/>
  <c r="R228" i="3"/>
  <c r="Q228" i="3"/>
  <c r="P228" i="3"/>
  <c r="O228" i="3"/>
  <c r="Z228" i="3" s="1"/>
  <c r="AC227" i="3"/>
  <c r="AB227" i="3"/>
  <c r="AA227" i="3"/>
  <c r="Z227" i="3"/>
  <c r="AC226" i="3"/>
  <c r="AB226" i="3"/>
  <c r="AA226" i="3"/>
  <c r="Z226" i="3"/>
  <c r="AC225" i="3"/>
  <c r="AB225" i="3"/>
  <c r="AA225" i="3"/>
  <c r="Z225" i="3"/>
  <c r="AC224" i="3"/>
  <c r="AB224" i="3"/>
  <c r="AA224" i="3"/>
  <c r="Z224" i="3"/>
  <c r="AC223" i="3"/>
  <c r="AB223" i="3"/>
  <c r="AA223" i="3"/>
  <c r="Z223" i="3"/>
  <c r="AC222" i="3"/>
  <c r="AB222" i="3"/>
  <c r="AA222" i="3"/>
  <c r="Z222" i="3"/>
  <c r="AC221" i="3"/>
  <c r="AB221" i="3"/>
  <c r="AA221" i="3"/>
  <c r="Z221" i="3"/>
  <c r="AC220" i="3"/>
  <c r="AB220" i="3"/>
  <c r="AA220" i="3"/>
  <c r="Z220" i="3"/>
  <c r="AC219" i="3"/>
  <c r="AB219" i="3"/>
  <c r="AA219" i="3"/>
  <c r="Z219" i="3"/>
  <c r="AC218" i="3"/>
  <c r="AB218" i="3"/>
  <c r="AA218" i="3"/>
  <c r="Z218" i="3"/>
  <c r="AC217" i="3"/>
  <c r="AB217" i="3"/>
  <c r="AA217" i="3"/>
  <c r="Z217" i="3"/>
  <c r="AC216" i="3"/>
  <c r="AB216" i="3"/>
  <c r="AA216" i="3"/>
  <c r="Z216" i="3"/>
  <c r="AC215" i="3"/>
  <c r="AB215" i="3"/>
  <c r="AA215" i="3"/>
  <c r="Z215" i="3"/>
  <c r="AC214" i="3"/>
  <c r="AB214" i="3"/>
  <c r="AA214" i="3"/>
  <c r="Z214" i="3"/>
  <c r="AC213" i="3"/>
  <c r="AB213" i="3"/>
  <c r="AA213" i="3"/>
  <c r="Z213" i="3"/>
  <c r="AC212" i="3"/>
  <c r="AB212" i="3"/>
  <c r="AC211" i="3"/>
  <c r="AB211" i="3"/>
  <c r="AA211" i="3"/>
  <c r="Z211" i="3"/>
  <c r="AC210" i="3"/>
  <c r="AB210" i="3"/>
  <c r="AC209" i="3"/>
  <c r="AB209" i="3"/>
  <c r="AA209" i="3"/>
  <c r="Z209" i="3"/>
  <c r="AC208" i="3"/>
  <c r="AB208" i="3"/>
  <c r="AC207" i="3"/>
  <c r="AB207" i="3"/>
  <c r="AA207" i="3"/>
  <c r="Z207" i="3"/>
  <c r="AC206" i="3"/>
  <c r="AB206" i="3"/>
  <c r="AC205" i="3"/>
  <c r="AB205" i="3"/>
  <c r="AA205" i="3"/>
  <c r="Z205" i="3"/>
  <c r="AC204" i="3"/>
  <c r="AB204" i="3"/>
  <c r="AC203" i="3"/>
  <c r="AB203" i="3"/>
  <c r="AA203" i="3"/>
  <c r="Z203" i="3"/>
  <c r="AC202" i="3"/>
  <c r="AB202" i="3"/>
  <c r="AA202" i="3"/>
  <c r="Z202" i="3"/>
  <c r="AC201" i="3"/>
  <c r="AB201" i="3"/>
  <c r="AA201" i="3"/>
  <c r="Z201" i="3"/>
  <c r="AC200" i="3"/>
  <c r="AB200" i="3"/>
  <c r="AA200" i="3"/>
  <c r="Z200" i="3"/>
  <c r="AC199" i="3"/>
  <c r="AB199" i="3"/>
  <c r="AA199" i="3"/>
  <c r="Z199" i="3"/>
  <c r="AC198" i="3"/>
  <c r="AB198" i="3"/>
  <c r="AA198" i="3"/>
  <c r="Z198" i="3"/>
  <c r="AC197" i="3"/>
  <c r="AB197" i="3"/>
  <c r="AA197" i="3"/>
  <c r="Z197" i="3"/>
  <c r="AC196" i="3"/>
  <c r="AB196" i="3"/>
  <c r="AA196" i="3"/>
  <c r="Z196" i="3"/>
  <c r="AC195" i="3"/>
  <c r="AB195" i="3"/>
  <c r="AA195" i="3"/>
  <c r="Z195" i="3"/>
  <c r="AC194" i="3"/>
  <c r="AB194" i="3"/>
  <c r="AA194" i="3"/>
  <c r="Z194" i="3"/>
  <c r="AC193" i="3"/>
  <c r="AB193" i="3"/>
  <c r="AA193" i="3"/>
  <c r="Z193" i="3"/>
  <c r="AC192" i="3"/>
  <c r="AB192" i="3"/>
  <c r="AA192" i="3"/>
  <c r="Z192" i="3"/>
  <c r="AC191" i="3"/>
  <c r="AB191" i="3"/>
  <c r="AA191" i="3"/>
  <c r="Z191" i="3"/>
  <c r="AC190" i="3"/>
  <c r="AB190" i="3"/>
  <c r="AA190" i="3"/>
  <c r="Z190" i="3"/>
  <c r="AC189" i="3"/>
  <c r="AB189" i="3"/>
  <c r="AA189" i="3"/>
  <c r="Z189" i="3"/>
  <c r="AC188" i="3"/>
  <c r="AB188" i="3"/>
  <c r="AA188" i="3"/>
  <c r="Z188" i="3"/>
  <c r="AC187" i="3"/>
  <c r="AB187" i="3"/>
  <c r="AA187" i="3"/>
  <c r="Z187" i="3"/>
  <c r="AC186" i="3"/>
  <c r="AB186" i="3"/>
  <c r="AA186" i="3"/>
  <c r="Z186" i="3"/>
  <c r="AC185" i="3"/>
  <c r="AB185" i="3"/>
  <c r="AA185" i="3"/>
  <c r="Z185" i="3"/>
  <c r="AC184" i="3"/>
  <c r="AB184" i="3"/>
  <c r="AA184" i="3"/>
  <c r="Z184" i="3"/>
  <c r="AC183" i="3"/>
  <c r="AB183" i="3"/>
  <c r="AA183" i="3"/>
  <c r="Z183" i="3"/>
  <c r="AC182" i="3"/>
  <c r="AB182" i="3"/>
  <c r="AA182" i="3"/>
  <c r="Z182" i="3"/>
  <c r="AC181" i="3"/>
  <c r="AB181" i="3"/>
  <c r="AA181" i="3"/>
  <c r="L158" i="3" l="1"/>
  <c r="AB152" i="3"/>
  <c r="L150" i="3"/>
  <c r="AB148" i="3"/>
  <c r="AA148" i="3"/>
  <c r="AB144" i="3"/>
  <c r="AA144" i="3"/>
  <c r="L143" i="3"/>
  <c r="AB138" i="3"/>
  <c r="AA138" i="3"/>
  <c r="L123" i="3"/>
  <c r="W113" i="3" l="1"/>
  <c r="V113" i="3"/>
  <c r="U113" i="3"/>
  <c r="T113" i="3"/>
  <c r="S113" i="3"/>
  <c r="R113" i="3"/>
  <c r="Q113" i="3"/>
  <c r="AB104" i="3" l="1"/>
  <c r="Y104" i="3"/>
  <c r="X104" i="3"/>
  <c r="W104" i="3"/>
  <c r="V104" i="3"/>
  <c r="U104" i="3"/>
  <c r="T104" i="3"/>
  <c r="S104" i="3"/>
  <c r="R104" i="3"/>
  <c r="Q104" i="3"/>
  <c r="P104" i="3"/>
  <c r="O104" i="3"/>
  <c r="AB103" i="3"/>
  <c r="Y103" i="3"/>
  <c r="X103" i="3"/>
  <c r="W103" i="3"/>
  <c r="V103" i="3"/>
  <c r="U103" i="3"/>
  <c r="T103" i="3"/>
  <c r="S103" i="3"/>
  <c r="R103" i="3"/>
  <c r="Q103" i="3"/>
  <c r="P103" i="3"/>
  <c r="O103" i="3"/>
  <c r="AB102" i="3"/>
  <c r="AA102" i="3"/>
  <c r="AB101" i="3"/>
  <c r="AA101" i="3"/>
  <c r="Y101" i="3"/>
  <c r="X101" i="3"/>
  <c r="W101" i="3"/>
  <c r="V101" i="3"/>
  <c r="U101" i="3"/>
  <c r="T101" i="3"/>
  <c r="S101" i="3"/>
  <c r="R101" i="3"/>
  <c r="Q101" i="3"/>
  <c r="P101" i="3"/>
  <c r="O101" i="3"/>
  <c r="AB100" i="3"/>
  <c r="Y100" i="3"/>
  <c r="X100" i="3"/>
  <c r="W100" i="3"/>
  <c r="V100" i="3"/>
  <c r="U100" i="3"/>
  <c r="T100" i="3"/>
  <c r="S100" i="3"/>
  <c r="R100" i="3"/>
  <c r="Q100" i="3"/>
  <c r="P100" i="3"/>
  <c r="O100" i="3"/>
  <c r="AB99" i="3"/>
  <c r="AA99" i="3"/>
  <c r="Y99" i="3"/>
  <c r="X99" i="3"/>
  <c r="W99" i="3"/>
  <c r="V99" i="3"/>
  <c r="U99" i="3"/>
  <c r="T99" i="3"/>
  <c r="S99" i="3"/>
  <c r="R99" i="3"/>
  <c r="Q99" i="3"/>
  <c r="P99" i="3"/>
  <c r="O99" i="3"/>
  <c r="AB98" i="3"/>
  <c r="AA98" i="3"/>
  <c r="Y98" i="3"/>
  <c r="X98" i="3"/>
  <c r="W98" i="3"/>
  <c r="V98" i="3"/>
  <c r="U98" i="3"/>
  <c r="T98" i="3"/>
  <c r="S98" i="3"/>
  <c r="R98" i="3"/>
  <c r="Q98" i="3"/>
  <c r="P98" i="3"/>
  <c r="O98" i="3"/>
  <c r="AA54" i="3" l="1"/>
  <c r="AA53" i="3"/>
  <c r="AA52" i="3"/>
  <c r="Y50" i="3"/>
  <c r="X50" i="3"/>
  <c r="W50" i="3"/>
  <c r="V50" i="3"/>
  <c r="U50" i="3"/>
  <c r="R48" i="3"/>
  <c r="S47" i="3"/>
  <c r="AA46" i="3"/>
  <c r="AA45" i="3"/>
  <c r="Y44" i="3"/>
  <c r="X44" i="3"/>
  <c r="W44" i="3"/>
  <c r="V44" i="3"/>
  <c r="V43" i="3"/>
  <c r="AA40" i="3"/>
  <c r="AA38" i="3"/>
  <c r="AA37" i="3"/>
  <c r="AA36" i="3"/>
  <c r="W12" i="3" l="1"/>
  <c r="V12" i="3"/>
  <c r="U12" i="3"/>
  <c r="T12" i="3"/>
  <c r="S12" i="3"/>
  <c r="R12" i="3"/>
  <c r="Q12" i="3"/>
  <c r="P12" i="3"/>
  <c r="X15" i="3" l="1"/>
  <c r="I17" i="4" l="1"/>
  <c r="I14" i="4"/>
  <c r="L1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tc={23787D58-00C8-4A3A-9D19-0E0AF85B81EA}</author>
    <author>tc={BB9EBA0A-BA85-4112-AB9E-7791269991BC}</author>
    <author>tc={81C7A8AE-8046-47D4-8A45-65FB936BFC48}</author>
  </authors>
  <commentList>
    <comment ref="L227" authorId="0" shapeId="0" xr:uid="{23787D58-00C8-4A3A-9D19-0E0AF85B81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28102369  PIC</t>
      </text>
    </comment>
    <comment ref="L230" authorId="1" shapeId="0" xr:uid="{BB9EBA0A-BA85-4112-AB9E-7791269991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28102369  PIC</t>
      </text>
    </comment>
    <comment ref="I265" authorId="2" shapeId="0" xr:uid="{81C7A8AE-8046-47D4-8A45-65FB936BFC4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me concuerda</t>
      </text>
    </comment>
  </commentList>
</comments>
</file>

<file path=xl/sharedStrings.xml><?xml version="1.0" encoding="utf-8"?>
<sst xmlns="http://schemas.openxmlformats.org/spreadsheetml/2006/main" count="5052" uniqueCount="1267">
  <si>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</si>
  <si>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</si>
  <si>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</si>
  <si>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</si>
  <si>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</si>
  <si>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</si>
  <si>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</si>
  <si>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</si>
  <si>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</si>
  <si>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</si>
  <si>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</si>
  <si>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</si>
  <si>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</si>
  <si>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</si>
  <si>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</si>
  <si>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</si>
  <si>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</si>
  <si>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RESPONSABLE</t>
  </si>
  <si>
    <t>APUESTA</t>
  </si>
  <si>
    <t>EJE</t>
  </si>
  <si>
    <t>META DE PRODUCTO PDD</t>
  </si>
  <si>
    <t>COMPETITIVIDAD</t>
  </si>
  <si>
    <t>AGRICULTURA Y PESCA</t>
  </si>
  <si>
    <t>AVANZANDO HACIA EL USO EFICIENTE EL SUELO Y LA PRODUCTIVIDAD AGROPECUARIA</t>
  </si>
  <si>
    <t>AVANZANDO HACIA EL FORTALECIMIENTO DE LA GOBERNANZA MARINO COSTERA Y EL USO SOSTENIBLE DEL MARITORIO PARA LA CONSOLIDACIÓN DE LA PESCA Y EL DESARROLLO ACUÍCOLA</t>
  </si>
  <si>
    <t>AVANZANDO HACIA EL FORTALECIMIENTO DEL ACCESO A MERCADOS Y LA SEGURIDAD PARA EL SECTOR AGROPECUARIO Y PESQUERO</t>
  </si>
  <si>
    <t>Apoyo a la Productividad Agropecuaria y Uso Eficiente del Suelo en el Departamento de  San Andres y Providencia</t>
  </si>
  <si>
    <t>Aplicación de Sustancias Para el manejo integrado de plagas y enfermedades en cultivos Agrícolas.</t>
  </si>
  <si>
    <t>Unidades productivas beneficiarias.</t>
  </si>
  <si>
    <t>Apoyo al emprendimiento agroempresarial de la mujer rural en el Dpto, a través del apoyo a las cadenas productivas donde participan y apoyo a la seguridad alimentaria</t>
  </si>
  <si>
    <t>Area intervenida</t>
  </si>
  <si>
    <t>TENDENCIA</t>
  </si>
  <si>
    <t>VALOR PAGADO</t>
  </si>
  <si>
    <t>FUENTE DE FINANCIACION REAL</t>
  </si>
  <si>
    <t>EVIDENCIA</t>
  </si>
  <si>
    <t>OBSERVACIONES</t>
  </si>
  <si>
    <t>META EJECUTADA EN NÚMERO</t>
  </si>
  <si>
    <t>POSITIVO</t>
  </si>
  <si>
    <t>Implementar sistemas de riego en el desarrollo de proyectos impulsados a través de alianzas productivas del Departamento.</t>
  </si>
  <si>
    <t>Realizar estudios de suelo para conocer la capacidad de usos de las tierras para la producción agrícola.</t>
  </si>
  <si>
    <t xml:space="preserve">Asistencia Técnica a pequeños productores agrícolas en Aptitud de suelos; Acceso a Tecnologías y recursos para actividad el desarrollo </t>
  </si>
  <si>
    <t>Asistencia Técnica tendiente al Control de parásitos para especies de interés agropecuario</t>
  </si>
  <si>
    <t>Acompañar productiva y empresarialmente a los productores agropecuarios en pro de que se certifiquen en sellos de calidad para sus productos.</t>
  </si>
  <si>
    <t>Realización de Farmer Market-Mercados campesinos Realizados.</t>
  </si>
  <si>
    <t>Fortalecimiento de la Gobernanza Marino Costera y el Uso Sostenible del Maritorio para la Consolidación de la Pesca y el Desarrollo Acuícola de San Andrés</t>
  </si>
  <si>
    <t>Realizar inspección, vigilancia y control de la pesca y la acuicultura e impulsar.</t>
  </si>
  <si>
    <t>Apoyar asociaciones u organizaciones para al mejoramiento de la actividad pesquera y la acuicultura en el Departamento.</t>
  </si>
  <si>
    <t>Realizar acciones orientadas a la recolección, análisis y procesamiento de la información de especies marinas.</t>
  </si>
  <si>
    <t>Fortalecimiento del Sector Pesquero, para el Acceso a Mercados y Seguridad en San Andrés</t>
  </si>
  <si>
    <t>Brindar Asistencia técnica para la reactivación de mesas de pesca y promoción de seguridad para pescadores (Campaña Come back Home Fisherman).</t>
  </si>
  <si>
    <t>Animales atendidos</t>
  </si>
  <si>
    <t xml:space="preserve">Cadenas productivas apoyadas </t>
  </si>
  <si>
    <t xml:space="preserve"> Mercados campesinos realizados.</t>
  </si>
  <si>
    <t xml:space="preserve"> Operativos de Inspección, vigilancia y control Realizados</t>
  </si>
  <si>
    <t xml:space="preserve"> Asociaciones u organizaciones apoyadas</t>
  </si>
  <si>
    <t>Documentos de Investigación elaborados</t>
  </si>
  <si>
    <t>Cadenas productivas apoyadas con servicio de promoción al consumo.</t>
  </si>
  <si>
    <t>"Construcción Infraestructura de producción agrícola tipo Granja San Andrés San Andrés"</t>
  </si>
  <si>
    <t>OBRAS EXTERIORES- INVERNADERO</t>
  </si>
  <si>
    <t>ALMACENAMIENTO-ÁREA PROCESAMIENTO-BODEGA HERRAMIENTA - CORRAL DE CERDOS</t>
  </si>
  <si>
    <t>Obras Exteriores- Via De Acceso - Espacio Vehiculares-Vivienda</t>
  </si>
  <si>
    <t>Interventoría A Realizar</t>
  </si>
  <si>
    <t>Infraestructura de producción agrícola construida</t>
  </si>
  <si>
    <t>Usuarios del Sistema</t>
  </si>
  <si>
    <t>Energía y tecnología: Paneles solares, Generador eléctrico, Sensores y automatización</t>
  </si>
  <si>
    <t>Dotación de Maquinaria y Herramientas: Herramientas básicas/ Maquinaria agrícola/ Sistemas de pulverización.</t>
  </si>
  <si>
    <t> Área de Compostaje y Manejo de Desechos: Zonas de compostaje/Sistemas de manejo de desechos.</t>
  </si>
  <si>
    <t>Área de Plantas nativas y agroforestales: Sombra natural y protección contra el viento: Cultivo de árboles nativos o especies útiles para brindar sombra a los cultivos y protección contra los fuertes vientos marinos.</t>
  </si>
  <si>
    <t>Sistemas de manejo de plagas y enfermedades: Instalaciones para el manejo de plagas: Invernaderos con mallas de protección, trampas biológicas y sistemas de control integrado de plagas.</t>
  </si>
  <si>
    <t>Area de Sistemas de riego: Instalación de torres de captación de agua atmosférica (Atrapaniebla), Riego por goteo, instalación de tanques de tanques de almacenamiento de agua, Bombeo de agua y Sistemas de recolección de agua de lluvia.</t>
  </si>
  <si>
    <t>Ajuste a Estudios y diseños</t>
  </si>
  <si>
    <t>FUENTE DE FINANCIACIÓN</t>
  </si>
  <si>
    <t>N.A</t>
  </si>
  <si>
    <t xml:space="preserve">RB SGP PROPOSITOS GENERALES (OTROS SECTORES)
</t>
  </si>
  <si>
    <t>CONTRIBUCION INFRAESTRUCTURA PUBLICA TURISTICA</t>
  </si>
  <si>
    <t>CONTRIBUCION INFRAESTRUCTURA PUBLICA TURISTICA /RB RECURSO PESCA</t>
  </si>
  <si>
    <t>RB SOCIEDAD DE ACTIVOS ESPECIALES -SAE</t>
  </si>
  <si>
    <t>Realizar inspección,
vigilancia y control de la
pesca y la acuicultura</t>
  </si>
  <si>
    <t xml:space="preserve">NOMBRE DEL INDICADOR DE PRODUCTO VIGENCIA </t>
  </si>
  <si>
    <t>META PROGRAMADA 2025</t>
  </si>
  <si>
    <t>Unidades
demostrativas
construidas</t>
  </si>
  <si>
    <t>Implementar sistemas de riego en el desarrollo de proyectos
impulsados a través de
alianzas productivas del
Departamento.</t>
  </si>
  <si>
    <t>Productos agrologicos generados</t>
  </si>
  <si>
    <t>Realizar estudios de
suelo para conocer la
capacidad de usos de
las tierras para la
producción agrícola.</t>
  </si>
  <si>
    <t>Atender integralmente a
productores agrícolas
en: Aptitud de suelos;
Tecnologías y recursos
para actividad
productiva- planes de
fertilización
implementados.</t>
  </si>
  <si>
    <t>Pequeños
productores
rurales asistidos
técnicamente</t>
  </si>
  <si>
    <t>Elaborar la
caracterización
socioeconómica de
productores
agropecuarios</t>
  </si>
  <si>
    <t xml:space="preserve">Caracterización socioeconómica de productores agropecuarios </t>
  </si>
  <si>
    <t>Control de parásitos
para especies de
interés agropecuario</t>
  </si>
  <si>
    <t>Aplicar sustancias para
el manejo integrado de
plagas y enfermedades
en cultivos agrícolas.</t>
  </si>
  <si>
    <t>Realización de Farmer
Market.</t>
  </si>
  <si>
    <t>Infraestructura de
producción agrícola
construida (Granja)</t>
  </si>
  <si>
    <t>Secretaría Agricultura y Pesca</t>
  </si>
  <si>
    <t>Acompañar productiva y empresarialmente a los productores agropecuarios y pescadores en pro de que se certifiquen en sellos de calidad para sus productos.</t>
  </si>
  <si>
    <t>Estimular el emprendimiento agroempresarial con énfasis en mujer rural a través del apoyo a las cadenas productivas agropecuarias del Departamento.</t>
  </si>
  <si>
    <t>Apoyar asociaciones u
organizaciones para al
mejoramiento de la
actividad pesquera y la
acuicultura en el
Departamento.</t>
  </si>
  <si>
    <t>Brindar Asistencia técnica para la
reactivación de mesas
de pesca y agricultura.</t>
  </si>
  <si>
    <t>Realizar acciones orientadas a la
recolección, análisis y
procesamiento de la
información de especies
marinas.</t>
  </si>
  <si>
    <t xml:space="preserve">Construcción de Cerramiento perimetral </t>
  </si>
  <si>
    <t>SECRETARÍA DE GESTIÓN DE RIESGO Y DESASTRE</t>
  </si>
  <si>
    <t>Resiliencia Climática</t>
  </si>
  <si>
    <t>Ambiente y Gestión del Riesgo</t>
  </si>
  <si>
    <t>AVANZANDO HACIA EL FORTALECIMIENTO DE LA CAPACIDAD INSTITUCIONAL ANTE SITUACIONES DE RIESGO Y AMENAZAS DE DESASTRES</t>
  </si>
  <si>
    <t>2024002880043</t>
  </si>
  <si>
    <t>APOYO A LA POBLACION AFECTADA POR SITUACIONES DE EMERGENCIAS, DESASTRES O DECLARATORIA DE CALAMIDAD PUBLICA. SAN ANDRÉS.</t>
  </si>
  <si>
    <t>Compra de materiales para mantener la atención de las familias en emergencias y desastres ocurridos en San Andrés Isla</t>
  </si>
  <si>
    <t>Apoyar a la población afectada por situaciones de emergencias sanitarias, naturales, eventos catastróficos o calamidad pública declarada.</t>
  </si>
  <si>
    <t>Personas afectadas por situaciones de emergencia, desastre o declaratoria de calamidad publica apoyadas</t>
  </si>
  <si>
    <t>Positiva</t>
  </si>
  <si>
    <t>RB INGRESOS PROPIOS - LIBRE DESTINACION</t>
  </si>
  <si>
    <t>LD - Fondos Comunes / Libre Destinacion</t>
  </si>
  <si>
    <t>Entrega de medio de subsistencia y para la dignidad de las personas afectadas por emergencias y desastres ocurridos en San Andrés Isla</t>
  </si>
  <si>
    <t>informes con registros fotograficos</t>
  </si>
  <si>
    <t>Adquisición de predio ubicado en el sector de four corner, para la reubicación de la población afectada por los efectos de la erosión costera</t>
  </si>
  <si>
    <t>escritura publica</t>
  </si>
  <si>
    <t>Recurso humano para apoyar a las personas afectadas por emergencias y desastres ocurridos en San Andrés Isla</t>
  </si>
  <si>
    <t>registro fotograficos</t>
  </si>
  <si>
    <t>2024002880044</t>
  </si>
  <si>
    <t>FORTALECIMIENTO DE LOS ORGANISMOS DE SOCORRO DE SAN ANDRÉS CON EL EQUIPAMIENTO E INSUMOS NECESARIOS PARA LA ATENCIÓN DE EMERGENCIAS SAN ANDRÉS.</t>
  </si>
  <si>
    <t>Mantenimiento, reparación y puesta en marcha de lancha ambulancia</t>
  </si>
  <si>
    <t>Fortalecimiento de los organismos de socorro de San Andrés con el equipamiento e insumos necesarios para la atención de emergencias.</t>
  </si>
  <si>
    <t>Organismos de atencion de emergencias fortalecidos</t>
  </si>
  <si>
    <t>Adquisición de equipos de protección personal y tres cámaras térmicas incorporadas en el casco para el cuerpo de bomberos de san Andrés</t>
  </si>
  <si>
    <t>factura y registros fotograficos</t>
  </si>
  <si>
    <t>2024002880049</t>
  </si>
  <si>
    <t>CAPACITACIÓN A LA COMUNIDAD EN LOS DIFERENTES ESCENARIOS DE RIESGO Y REACCION ANTE FENOMENOS NATURALES. SAN ANDRÉS.</t>
  </si>
  <si>
    <t>Desarrollar actividades de socialización comunicación de los escenarios de riesgo orientados a las comunidades del departamento.</t>
  </si>
  <si>
    <t>Capacitación a la comunidad en los diferentes escenarios de riesgo y reacción ante fenómenos naturales. san Andrés.</t>
  </si>
  <si>
    <t>Personas capacitadas</t>
  </si>
  <si>
    <t>registros fotograficos</t>
  </si>
  <si>
    <t>Diseñar estrategias educativas en temas relacionados con la gestión del riesgo de desastres en niños, niñas y adolescentes de la isla de san Andrés.</t>
  </si>
  <si>
    <t>Secretaria de Cultura</t>
  </si>
  <si>
    <t>OPORTUNIDADES</t>
  </si>
  <si>
    <t>Cultura</t>
  </si>
  <si>
    <t>AVANZANDO HACIA EL CONOCIMIENTO, VALORACIÓN Y PRESERVACIÓN DEL PATRIMONIO CULTURAL.</t>
  </si>
  <si>
    <t>2024002880005</t>
  </si>
  <si>
    <t>RECUPERACIÓN, PRESERVACIÓN Y APROPIACIÓN SOCIAL DEL PATRIMONIO CULTURAL EN SAN ANDRÉS.</t>
  </si>
  <si>
    <t>Desarrollar un sistema de inventario y registro para la identificación y documentación del patrimonio cultural del territorio.</t>
  </si>
  <si>
    <t>Desarrollar un sistema de inventario y registro para la identificación y documentación del patrimonio cultural del territorio</t>
  </si>
  <si>
    <t>Documentos de investigación sobre patrimonio realizado</t>
  </si>
  <si>
    <t>1</t>
  </si>
  <si>
    <t>200-INGRESOS CORRIENTES - LIBRE DESTINACION</t>
  </si>
  <si>
    <t>PATRIMONIO.zip</t>
  </si>
  <si>
    <t>Actualizar, socializar, aprobar y divulgar el Plan Especial de Salvamento (PES).</t>
  </si>
  <si>
    <t>Procesos de salvaguardia efectiva del patrimonio inmaterial</t>
  </si>
  <si>
    <t>0</t>
  </si>
  <si>
    <t>201-RB INGRESOS PROPIOS - LIBRE DESTINACION</t>
  </si>
  <si>
    <t>RECUPERACION, PRESERVACIÓN Y APROPIACIÓN SOCIAL DEL PATRIMONIO CULTURAL EN SAN ANDRÉS.</t>
  </si>
  <si>
    <t>Implementar estrategia de fortalecimiento y protección de la lengua creole a través del fomento del uso, transmisión y enseñanza.</t>
  </si>
  <si>
    <t>Neutro</t>
  </si>
  <si>
    <t>https://www.facebook.com/GobernacionSAI/posts/prep%C3%A1rate-para-hablar-leer-y-escribir-en-kriol-inscr%C3%ADbete-este-semestre-en-nuest/1236286788542959/</t>
  </si>
  <si>
    <t>Implementar programa que propicie el conocimiento y valoración de la toponimia como parte del patrimonio cultural del Archipiélago.</t>
  </si>
  <si>
    <t>•	https://www.instagram.com/p/DRrtWspEQJP/?img_index=18&amp;igsh=b2k2ZHRtZjRuZWlh
•	https://www.facebook.com/IgacColombia/videos/our-identity/1189227952664202/?mibextid=wwXIfr&amp;rdid=68K9gRHipb3qKLZI
•	https://www.instagram.com/reel/DTQcK_glHOQ/</t>
  </si>
  <si>
    <t>Realizar programas de difusión, promoción, documentación y divulgación de saberes, conocimientos, manifestaciones, prácticas y expresiones culturales propias del Archipielago</t>
  </si>
  <si>
    <t>Realizar programas de difusión, promoción, documentación y divulgación de saberes, conocimientos, manifestaciones, prácticas y expresiones culturales propias del Archipielago.</t>
  </si>
  <si>
    <t>Procesos de Salvaguardia efectiva del patrimonio inmaterial</t>
  </si>
  <si>
    <t>5</t>
  </si>
  <si>
    <t>https://expediciones.igac.gov.co/san_andres/
   https://expediciones.igac.gov.co/providencia/
   https://www.youtube.com/watch?v=fGdHx-g7qFU</t>
  </si>
  <si>
    <t>AVANZANDO HACIA EL FORTALECIMIENTO DE LA CULTURA Y EMPRENDIMIENTO ARTISTICO LOCAL.</t>
  </si>
  <si>
    <t>2024002880006</t>
  </si>
  <si>
    <t>RECUPERACIÓN, CIRCULACIÓN Y PROMOCIÓN DE LAS ACTIVIDADES CULTURALES DEL DEPARTAMENTO SAN ANDRÉS.</t>
  </si>
  <si>
    <t>Consolidar y ejecutar agenda de eventos culturales y artísticos representativos de la identidad y las manifestaciones del territorio.</t>
  </si>
  <si>
    <t>Eventos de promoción de actividades culturales realizados.</t>
  </si>
  <si>
    <t>12</t>
  </si>
  <si>
    <t>https://www.sanandres.gov.co/viernes-cultural-el-latido-del-corazon-de-san-andres/</t>
  </si>
  <si>
    <t>206 - ICLD - FONPET</t>
  </si>
  <si>
    <t>AVANZANDO HACIA EL DESARROLLO DE HABILIDADES CULTURALES Y ARTISTICAS CIUDADANAS.</t>
  </si>
  <si>
    <t>2024002880003</t>
  </si>
  <si>
    <t>APOYO AL DESARROLLO DE HABILIDADES CULTURALES Y ARTÍSTICAS CIUDADANAS SAN ANDRÉS, PROVIDENCIA.</t>
  </si>
  <si>
    <t>Desarrollar Estrategias que favorezcan el hábito de lectura, escritura y uso de bibliotecas entre la comunidad.</t>
  </si>
  <si>
    <t>Impulsar la formación cultural y artística de la población del territorio en todo curso de vida y condición</t>
  </si>
  <si>
    <t>Usuarios atendidos</t>
  </si>
  <si>
    <t>Dotación de espacios para Impulsar la formación cultural y artística de la población del territorio en todo curso de vida y condición.</t>
  </si>
  <si>
    <t>Dotar infraestructuras destinada a las actividades culturales y artísticas del territorio</t>
  </si>
  <si>
    <t>Dotación de elementos que favorezcan el habito de lectura, ,escritura y uso de bibliotecas entre la comunidad.</t>
  </si>
  <si>
    <t>500</t>
  </si>
  <si>
    <t>770 - SGP PROPOSITOS GENERALES (CULTURA)</t>
  </si>
  <si>
    <t>120 - ESTAMPILLA PRO CULTURA</t>
  </si>
  <si>
    <t>2024002880004</t>
  </si>
  <si>
    <t>APORTES A PENSIÓN DE ARTISTAS Y GESTORES CULTURALES DE BENEFICIO ECONÓMICO PERIÓDICO - BEPS SAN ANDRÉS.</t>
  </si>
  <si>
    <t>Ingresos de creadores y artistas y gestores culturales al sistema social de beneficios económicos periódicos BEPS.</t>
  </si>
  <si>
    <t>Beneficiar a Artistas y Gestores Culturales de Beneficio económico periódico - BEPS</t>
  </si>
  <si>
    <t>15</t>
  </si>
  <si>
    <t>124 - ESTAMPILLA PROCULTURA -GESTORES CULTURALES</t>
  </si>
  <si>
    <t>2024002880007</t>
  </si>
  <si>
    <t>FORTALECIMIENTO DE LA CULTURA Y EMPRENDIMIENTO ARTÍSTICO DEL DEPARTAMENTO SAN ANDRÉS.</t>
  </si>
  <si>
    <t>Promocion e intercambio cultural para los artistas locales para propiciar espacios de exhibición.</t>
  </si>
  <si>
    <t>Propiciar, espacios de exhibición, promoción e intercambio cultural para los artistas locales.</t>
  </si>
  <si>
    <t>Fortalecer las empresas y apoyar el emprendimiento en el sector cultural.</t>
  </si>
  <si>
    <t>Apoyar el emprendimiento cultural y el fortalecimiento empresarial del sector.</t>
  </si>
  <si>
    <t>Estimulos entregados</t>
  </si>
  <si>
    <t>50</t>
  </si>
  <si>
    <t>https://emprende.sanandres.gov.co/https://www.mincultura.gov.co/convocatorias
  https://www.facebook.com/CanalTeleislas/videos/teleislasnewsl-m%C3%A1s-de-350-emprendedores-participaron-en-san-andr%C3%A9s-emprende/1507144607305223/</t>
  </si>
  <si>
    <t>Capacitar a los emprendedores y empresas del sector</t>
  </si>
  <si>
    <t>Personas capacitadas tecnicamente</t>
  </si>
  <si>
    <t>2024002880066</t>
  </si>
  <si>
    <t>CONSTRUCCIÓN ADECUACIÓN, MANTENIMIENTO Y DOTACIÓN DE LAS INFRAESTRUCTURAS CULTURALES DE SAN ANDRÉS.</t>
  </si>
  <si>
    <t>Construir infraestructuras destinada a las actividades culturales y artísticas del territorio.</t>
  </si>
  <si>
    <t>Construir infraestructura destinada a actividades culturales y artísticas del territorio.</t>
  </si>
  <si>
    <t>Centros Culturales construidos y dotados</t>
  </si>
  <si>
    <t>540 - Sociedad de Activos Especiales (antes DNE)</t>
  </si>
  <si>
    <t>https://www.facebook.com/GobernacionSAI/posts/as%C3%AD-ser%C3%A1-nuestro-museo-de-la-cultura-raizal-conoce-la-proyecci%C3%B3n-de-esta-infraes/1140882371416735/</t>
  </si>
  <si>
    <t>SECRETARIA DE DEPORTES Y RECREACION</t>
  </si>
  <si>
    <t xml:space="preserve"> DEPORTE</t>
  </si>
  <si>
    <t>Avanzando hacia el desarrollo de la infraestructura deportiva y recreativa</t>
  </si>
  <si>
    <t>ACTUALIZACION CONSTRUCCIÓN, ADECUACIÓN Y MANTENIMIENTO DE ESCENARIOS DEPORTIVOS Y RECREATIVOS DE SAN ANDRÉS, CARIBE SAN ANDRÉS</t>
  </si>
  <si>
    <t>Recuperacion Parque Archbold</t>
  </si>
  <si>
    <t>Construir, dotar y
mantener Escenario
deportivos para las
prácticas Deportivas.</t>
  </si>
  <si>
    <t>Infraestructura
deportiva
mantenida</t>
  </si>
  <si>
    <t>CONSTRUCCIÓN, ADECUACIÓN Y MANTENIMIENTO DE ESCENARIOS DEPORTIVOS Y RECREATIVOS DE SAN ANDRÉS, CARIBE SAN ANDRÉS</t>
  </si>
  <si>
    <t>Construccion de un complejo de 4 piscinas, que incluyen:  1 de clavados, 1 semiolimpica, 1 olimpica y 1 de calentamiento.</t>
  </si>
  <si>
    <t>Adecuación y construcción de escenario deportivo y zonas recreativas del barrio Simpson Well</t>
  </si>
  <si>
    <t>Canchas
multifuncionale
s construidas</t>
  </si>
  <si>
    <t>Mantenimiento Correctivo Coliseo  de San Luis, Canchas del Sector Brooks Hill y Cancha adyacente a la Casa Ludica del Cove</t>
  </si>
  <si>
    <t>Mantenimiento Correctivo Coliseo  de San Luis, Canchas del Sector Brooks Hill y Cancha adyacente a la Casa Ludica del Covre</t>
  </si>
  <si>
    <t>Adecuación y construcción Polideportivo ubicado en el Barrio Natania</t>
  </si>
  <si>
    <t>interventoria</t>
  </si>
  <si>
    <t>901 - RB - SOBRETASA DEPORTIVA</t>
  </si>
  <si>
    <t>RB - TASA PRO DEPORTE</t>
  </si>
  <si>
    <t>VENTA DE ACTIVOS</t>
  </si>
  <si>
    <t>}</t>
  </si>
  <si>
    <t>INGRESOS PROPIOS LIBRE DESTINACION</t>
  </si>
  <si>
    <t>RB - SOBRETASA DEPORTIVA</t>
  </si>
  <si>
    <t>SECRETARÍA DE DESARROLLO SOCIAL</t>
  </si>
  <si>
    <t>DESARROLLO SOCIAL</t>
  </si>
  <si>
    <t>AVANZANDO HACIA LA ATENCION INTEGRAL DE LA INFANCIA Y LA ADOLESCENCIA</t>
  </si>
  <si>
    <t xml:space="preserve">2024002880079 </t>
  </si>
  <si>
    <t>Apoyo para la disminución de la vulneración de derechos de niños, niñas y adolescentes en San Andrés.</t>
  </si>
  <si>
    <t>Formular e implementar la ruta integral de atención de primera infancia, infancia y adolescencia</t>
  </si>
  <si>
    <t xml:space="preserve">Formular e implementar la 
ruta integral de atención 
de primera infancia, infancia y adolescencia. </t>
  </si>
  <si>
    <t xml:space="preserve"> Número de niños, niñas, adolescentes y jóvenes beneficiados
 Documentos de planeación elaborados</t>
  </si>
  <si>
    <t>Acciones encaminadas al fortalecimiento de entornos protectores para niñas, niños y adolescentes</t>
  </si>
  <si>
    <t xml:space="preserve">Desarrollar procesos 
pedagógicos con familias 
y/o comunidades para 
crear entornos protectores 
libre de violencia contra niños, niñas y adolescentes  </t>
  </si>
  <si>
    <t xml:space="preserve"> Personas capacitadas</t>
  </si>
  <si>
    <t>Apoyo para la prevención de dinámicas de violencia.</t>
  </si>
  <si>
    <t xml:space="preserve">Desarrollar procesos pedagógicos sobre el buen uso del tiempo libre en niños, niñas y adolescentes </t>
  </si>
  <si>
    <t>Niños, niñas, adolescentes y jóvenes beneficiados</t>
  </si>
  <si>
    <t>Conmemoración de la infancia en el departamento.</t>
  </si>
  <si>
    <t>Promover el derecho al juego, la Celebración del Día de la Niñez y espacios de esparcimiento comunitario como estrategia de visibilización de las niñas, niños y adolescentes.</t>
  </si>
  <si>
    <t xml:space="preserve"> Eventos de promoción y prevención de los derechos realizados</t>
  </si>
  <si>
    <t>2024002880081</t>
  </si>
  <si>
    <t>Apoyo integral a padres y/o cuidadores de menores en situación de vulnerabilidad frente a la violencia san Andrés</t>
  </si>
  <si>
    <t>Implementacion de la escuela de padres en sectores vulnerables</t>
  </si>
  <si>
    <t>Capacitar a niños, niñas, adolescentes, cuidadores y/o docentes sobre el reconocimiento de los derechos de la niñez y la adolescencia.</t>
  </si>
  <si>
    <t xml:space="preserve"> Familias atendidas</t>
  </si>
  <si>
    <t>2020002880009</t>
  </si>
  <si>
    <t>Fortalecimiento de la política publica para la participación e inclusión social de las personas con discapacidad de San Andrés Providencia y Santa Catalina San Andrés</t>
  </si>
  <si>
    <t>Construcción y dotación de un centro día para la atención de personas con Discapacidad.</t>
  </si>
  <si>
    <t>Diseñar y construir el centro día para la atención de personas con discapacidad, familia y Cuidadores</t>
  </si>
  <si>
    <t>Centros de atención integral para personas con discapacidad construidos</t>
  </si>
  <si>
    <t>AVANZANDO HACIA EL MEJORAMIENTO DE OPORTUNIDADES PARA LAS PERSONAS CON DISCAPACIDAD</t>
  </si>
  <si>
    <t xml:space="preserve">2024002880078 </t>
  </si>
  <si>
    <t>Fortalecimiento y apoyo integral para la población con discapacidad, familia y cuidadores del Archipiélago de San Andrés, Providencia</t>
  </si>
  <si>
    <t>Implementar programas de acompañamiento y promoción de escenarios saludables para niños y niñas con discapacidad y sus familias en el Departamento.</t>
  </si>
  <si>
    <t>Implementar y asegurar 
acciones para el acceso al 
entorno físico, bienes, 
servicios y beneficios para 
las personas con discapacidad y cuidadores.</t>
  </si>
  <si>
    <t>Personas con discapacidad atendidas con servicios integrales</t>
  </si>
  <si>
    <t>Fomentar el desarrollo de potencialidades de las personas con discapacidad, su autonomía e independencia con la implementación adecuada y oportuna de procesos de prevención, habilitación y rehabilitación funcional e integral</t>
  </si>
  <si>
    <t xml:space="preserve">Promover la creaciòn de programas transversales en el ejercicio de la gobernanza multinivel y estrategias de articulación insterinstitucional para personas con discapacidad </t>
  </si>
  <si>
    <t>Documentos de lineamientos técnicos elaborados</t>
  </si>
  <si>
    <t>AVANZANDO HACIA EL MEJORAMIENTO DE OPORTUNIDADES PARA LAS PERSONAS VICTIMAS DEL CONLICTO ARMADO</t>
  </si>
  <si>
    <t>Apoyo y atención integral a las víctimas del conflicto armado residentes en San Andrés</t>
  </si>
  <si>
    <t>Traslado y reubicación a personas víctimas y sus familias</t>
  </si>
  <si>
    <t>Acompañamiento a la población desplazada víctima del conflicto armado para su traslado y reubicación.</t>
  </si>
  <si>
    <t>Hogares que han recibido recursos para el transporte de bienes</t>
  </si>
  <si>
    <t>Campañas de sensibilización en el marco de la conmemoración a las victimas del conflicto armado</t>
  </si>
  <si>
    <t>Realizar campañas de
sensibilización en el marco
de la Conmemoración de
las Víctimas del Conflicto
Armado</t>
  </si>
  <si>
    <t xml:space="preserve"> Campañas realizadas</t>
  </si>
  <si>
    <t>Talleres de capacidades y asistencia técnica a la población desplazada victima del conflicto</t>
  </si>
  <si>
    <t>Realizar taller de capacidades y asistencia técnica sobre la oferta institucional a la población desplazada víctima del conflicto armado en el Departamento.</t>
  </si>
  <si>
    <t xml:space="preserve">Realización de espacios de intervención Psicosocial individual, familiar o grupal a las víctimas del conflicto armado. 
</t>
  </si>
  <si>
    <t>Desarrollar espacios de intervención Psicosocial individual, familiar o grupal a las víctimas del conflicto armado que se encuentran en el Departamento.</t>
  </si>
  <si>
    <t>Víctimas con rehabilitación psicosocial</t>
  </si>
  <si>
    <t>Asistencia humanitaria a victimas del conflicto armado</t>
  </si>
  <si>
    <t>Brindar asistencia
humanitaria a víctimas del
conflicto armado.</t>
  </si>
  <si>
    <t>Hogares víctimas con atención humanitaria</t>
  </si>
  <si>
    <t>Servicio de asistencia técnica para la participación de las víctimas</t>
  </si>
  <si>
    <t>Desarrollar Mesas Departamentales de Participación Efectiva de Víctimas del Conflicto Armado que se encuentran en el Departamento Archipiélago de San Andrés Providencia y Santa Catalina.</t>
  </si>
  <si>
    <t xml:space="preserve"> Eventos de participación realizados</t>
  </si>
  <si>
    <t>AVANZANDO HACIA EL MEJORAMIENTO DE OPORTUNIDADES PARA LOS HABITANTE DE Y EN CALLE</t>
  </si>
  <si>
    <t>2024002880088</t>
  </si>
  <si>
    <t>Apoyo y atención integral para los habitantes de y en calle del archipiélago de san Andrés</t>
  </si>
  <si>
    <t>Auxilio funerario</t>
  </si>
  <si>
    <t>Intervenciones para la
protección, prevención,
promoción y atención 
integral al Habitante de y en 
la calle</t>
  </si>
  <si>
    <t>190505400: Estrategias de promoción de la salud implementadas</t>
  </si>
  <si>
    <t>Apoyo y atención integral para los habitantes de y en calle del archipiélago de San Andrés</t>
  </si>
  <si>
    <t>Estrategia para el restablecimiento de derechos en el marco de acompañamiento efectivo del habitante de y en calle.</t>
  </si>
  <si>
    <t>Implementar estrategia para 
la protección, prevención, 
generación de entornos 
saludables y generación de 
capacidades sociales e 
individuales para la población habitante de y en la calle</t>
  </si>
  <si>
    <t>410402600: Personas atendidas con oferta institucional</t>
  </si>
  <si>
    <t>Ejecución de planes que contribuye a la inclusión social eficaz del habitante de y en calle</t>
  </si>
  <si>
    <t>Intervenciones para la protección, prevención, promoción y atención integral al Habitante de y en la calle</t>
  </si>
  <si>
    <t>AVANZANDO HACIA EL MEJORAMIENTO DE OPORTUNIDADES PARA EL ADULTO MAYOR</t>
  </si>
  <si>
    <t>2024002880102</t>
  </si>
  <si>
    <t>Servicio de transporte diferencial para personas adultas mayores y sus cuidadores San Andrés</t>
  </si>
  <si>
    <t>Contratación de servicio de transporte diferencial para 400 personas mayores y compra de tiquetes</t>
  </si>
  <si>
    <t>Atender a los beneficiarios de los programas dirigidos a la población de personas adultas mayores</t>
  </si>
  <si>
    <t xml:space="preserve"> Adultos mayores atendidos con servicios integrales</t>
  </si>
  <si>
    <t>Compra de tiquetes y/o impresión de tiquetes (bonos)</t>
  </si>
  <si>
    <t>1304</t>
  </si>
  <si>
    <t>2024002880110</t>
  </si>
  <si>
    <t>Implementación de los encuentros recreativos y culturales para los adulto mayor Nuevo Comienzo Otro Motivo para Vivir San Andrés</t>
  </si>
  <si>
    <t>Apoyo a la gestión para la atención integral de beneficiarios: trabajador social y/o enfermería</t>
  </si>
  <si>
    <t>Adultos mayores atendidos con servicios integrales</t>
  </si>
  <si>
    <t>Apoyo a las delegaciones transporte aéreo, terrestre, alojamiento, seguros de viaje, imprevistos, etc</t>
  </si>
  <si>
    <t>Adquisición de elementos para la dotación de las delegaciones y beneficiarios clubles y centro día: sudaderas, maletines, gorras, etc.</t>
  </si>
  <si>
    <t>2024002880117</t>
  </si>
  <si>
    <t>Construcción, adecuación y dotación de los centros día para la atención de las personas adultas mayores del Centro, San Luis y la Loma en San Andrés</t>
  </si>
  <si>
    <t>Construcción y/o adecuación de centro día para la atención de adultos mayores ubicado en el sector de Four Corner</t>
  </si>
  <si>
    <t>Construir y/o adecuar y dotar los centros día de atención a las personas adultas mayores</t>
  </si>
  <si>
    <t>Centros de día para el adulto mayor construidos y dotados</t>
  </si>
  <si>
    <t>2</t>
  </si>
  <si>
    <t>2024002880137</t>
  </si>
  <si>
    <t>Servicio de atención integral y oportunidades de bienestar para personas adultas mayores de San Andrés</t>
  </si>
  <si>
    <t>Servicio de apoyo nutricional Servicio de alimentación Caliente entregado en los Hogares de las personas Adultas Mayores y/o Mercados Integrales de
sostenimiento básico</t>
  </si>
  <si>
    <t>Atender a los beneficiarios de los programas dirigidos a la población de personas adultas mayores.</t>
  </si>
  <si>
    <t>790 - SGP PROPOSITOS GENERALES (OTROS SECTORES)</t>
  </si>
  <si>
    <t>110 - ESTAMPILLA PRO BIENESTAR ADULTO MAYOR</t>
  </si>
  <si>
    <t>Apoyo para los procesos de bienestar nutricional para adultos mayores</t>
  </si>
  <si>
    <t>Apoyo a la coordinación de clubes apoyo técnico y gestión de programas y proyectos dirigidos a la atención de personas adultas mayores</t>
  </si>
  <si>
    <t>Apoyo a la gestión para la atención integral de personas adultas mayores en los programas, clubes y/o Fraternidades Doradas</t>
  </si>
  <si>
    <t>Servicio de Apoyo a la gestión de operativa y logística de los programas y proyectos que atienden a las personas Adultas Mayores - Eventos tradicionales</t>
  </si>
  <si>
    <t>2024002880139</t>
  </si>
  <si>
    <t>Servicio de cuidado para personas adultas mayores y sus cuidadores San Andrés</t>
  </si>
  <si>
    <t>Aportes para la dotación y funcionamiento de los centros de Bienestar de las personas adultas mayores San Andrés.</t>
  </si>
  <si>
    <t>Apoyar el funcionamiento y garantizar la atención de los beneficiarios del Centro de Protección para el adulto mayor.</t>
  </si>
  <si>
    <t>36</t>
  </si>
  <si>
    <t>AVANZANDO HACIA EL MEJORAMIENTO DE OPORTUNIDADES PARA LA POBLACIÓN EN CONDICION DE POBREZA Y VULNERABILIDAD</t>
  </si>
  <si>
    <t>2024002880138</t>
  </si>
  <si>
    <t>Apoyo y bienestar social dirigido a beneficiarios de los programas Renta Ciudadana y Renta Joven en articulación con el Departamento de Prosperidad Social San Andrés</t>
  </si>
  <si>
    <t>Espacios de bienestar comunitario y fortalecimiento del tejido social</t>
  </si>
  <si>
    <t>Realizar acciones de bienestar social y comunitario dirigido a los participantes del programa de Renta Ciudadana.</t>
  </si>
  <si>
    <t>Beneficiarios potenciales para quienes se gestiona la oferta social</t>
  </si>
  <si>
    <t>Positiva Acumulado</t>
  </si>
  <si>
    <t>80</t>
  </si>
  <si>
    <t>Realizar acciones de planificación, seguimiento y evaluaci0on anual de la operación y los resultados del programa Renta Ciudadana y Renta Joven.</t>
  </si>
  <si>
    <t xml:space="preserve">DOCUMENTOS DE EVALUACION REALIZADOS </t>
  </si>
  <si>
    <t>JUVENTUD</t>
  </si>
  <si>
    <t xml:space="preserve">AVANZANDO HACIA EL MEJORAMIENTO DE OPORTUNIDADES PARA LOS JÓVENES ISLEÑOS </t>
  </si>
  <si>
    <t xml:space="preserve">Fortalecimiento de entornos sociales y de la política pública para avanzar hacia el mejoramiento de oportunidades para los jóvenes Isleños de san andres, providencia y santa catalina. </t>
  </si>
  <si>
    <t>Crear e implementar  la ruta de atención del joven en condición de vulnerabilidad</t>
  </si>
  <si>
    <t>Documentos de lineamientos técnicos realizados</t>
  </si>
  <si>
    <t>Construir un programa de orientación vocacional para los jóvenes entre 14 y 28 años.</t>
  </si>
  <si>
    <t>Implementar  el programa jóvenes agentes promotores de paz en el archipiélago</t>
  </si>
  <si>
    <t xml:space="preserve">Desarrollar programas comunitarios que fomenten la conciencia sobre la salud mental </t>
  </si>
  <si>
    <t>Estrategia de promoción de la salud implementada</t>
  </si>
  <si>
    <t>Elaborar documento técnico para el seguimiento de la política pública de juventud</t>
  </si>
  <si>
    <t>Documentos de evaluación elaborado</t>
  </si>
  <si>
    <t>Promover escenarios de participación para los jóvenes del archipiélago</t>
  </si>
  <si>
    <t>Campañas de promoción realizadas</t>
  </si>
  <si>
    <t xml:space="preserve">Celebrar y conmemorar el mes de la juventud en el departamento </t>
  </si>
  <si>
    <t>Eventos de promoción de actividades culturales realizados</t>
  </si>
  <si>
    <t>Secretaría de la Mujer y Equidad de Género</t>
  </si>
  <si>
    <t xml:space="preserve">AVANZANDO HACIA EL FORTALECIMIENTO DE LA OFERTA INSTITITUCIONAL DE LA CASA PARA LA DIGNIDAD DE LA MUJER  </t>
  </si>
  <si>
    <t>2024002880050</t>
  </si>
  <si>
    <t>FORTALECIMIENTO DE LA OFERTA INSTITUCIONAL DE LA CASA PARA AL DIGNIDAD DE LA MUJER EN SAN ANDRÉS</t>
  </si>
  <si>
    <t>Orientación Psicológica, Psicosocial y Jurídica.  Trasversalidad institucional para velar por los derechos, oportunidades y responsabilidades de las mujeres del departamento</t>
  </si>
  <si>
    <t>Brindar servicio enfocado a dar orientación a casos referidos, por violencia basadas en género, intrafamiliar, identidad sexual, sexo u orientación</t>
  </si>
  <si>
    <t>Casos atendidos</t>
  </si>
  <si>
    <t>Casos remitidos por pirncipio de oportunidad por la Fiscalía y atendidos por equipo Psicosocial de la Secretaría</t>
  </si>
  <si>
    <t>Realizar, cursos, talleres, conferencias y diplomados que ayuden a fortalecer la perspectiva de género y los derechos de las niñas, jóvenes y mujeres en el Departamento</t>
  </si>
  <si>
    <t>Realizar acciones educativas para afianzar habilidades, conocimientos, técnicas y prácticas dirigidas a mujeres</t>
  </si>
  <si>
    <t>Personas Capacitadas</t>
  </si>
  <si>
    <t>Evidencia fotográfica, registros de asistencia de las perosnas capacitadas</t>
  </si>
  <si>
    <t>Seguimiento a los casos referido por fiscalía bajo el principio de oportunidad</t>
  </si>
  <si>
    <t>Dotar, adquirir e instalar el mobiliario y demás elementos requeridos para apoyar la prestación de los servicios de la Casa de la Mujer</t>
  </si>
  <si>
    <t>Sedes dotadas</t>
  </si>
  <si>
    <t>AVANZANDO HACIA EL EMPODERAMIENTO, EQUIDAD Y AUTONOMÍA DE LAS MUJERES</t>
  </si>
  <si>
    <t>2024002880051</t>
  </si>
  <si>
    <t>DESARROLLO DEL EMPODERAMIENTO, EQUIDAD Y AUTONOMÍA DE LAS MUJERES DE LA ISLA DE SAN ANDRÉS</t>
  </si>
  <si>
    <t>Implementar acciones educativas enmarcadas dentro de un programa de prevención de la violencia de género</t>
  </si>
  <si>
    <t>Apoyo y fortalecer el emprendimiento de mujeres y/o colectivos de mujeres</t>
  </si>
  <si>
    <t>Fortalecer el emprendimiento de mujeres y/o sus colectivos de mujeres</t>
  </si>
  <si>
    <t xml:space="preserve">Personas y empresas beneficiarias </t>
  </si>
  <si>
    <t>Evidencia fotográfica, registros de asistencia a talleres</t>
  </si>
  <si>
    <t>AVANZANDO HACIA LA GENERACIÓN DE ENTORNOS FAVORABLES PARA LA POBLACION DIVERSA</t>
  </si>
  <si>
    <t>2024002880052</t>
  </si>
  <si>
    <t>GENERACIÓN DE ENTORNOS FAVORABLES PARA LA POBLACIÓN DIVERSA EN SAN ANDRES Y PROVIDENCIA, SAN ANDRÉS</t>
  </si>
  <si>
    <t>Diseñar e implementar estrategias orientadas a divulgar y promover los mecanismos de atención, protección y ejercicio de los derechos de la población LGTBIQ+</t>
  </si>
  <si>
    <t>Estrategias de promoción de garantía de derechos implementadas</t>
  </si>
  <si>
    <t>Registro fotografico de estratégias realizadas</t>
  </si>
  <si>
    <t>Brindar servicio enfocado a dar orientación en casos de violencia basadas en el género, identidad sexual, sexo u orientación.</t>
  </si>
  <si>
    <t>Informes de atencíon realizada</t>
  </si>
  <si>
    <t>Fortalecer el emprendimiento de la población LGTBIQ+ y/o sus colectivos</t>
  </si>
  <si>
    <t>Fortalecer el emprendimiento  de la población LGTBIQ+ y/o sus colectivos</t>
  </si>
  <si>
    <t>OCCRE</t>
  </si>
  <si>
    <t>RESILIENCIA CLIMATICA</t>
  </si>
  <si>
    <t>PLANEACION SOSTENIBLE</t>
  </si>
  <si>
    <t>AVANZANDO HACIA EL ORDENAMIENTO DEL TERRITORIO Y EL ESPACIO PÚBLICO</t>
  </si>
  <si>
    <t>2024002880017</t>
  </si>
  <si>
    <t xml:space="preserve">CONTROL Y REGULACIÓN POBLACIONAL EN EL DEPARTAMENTO ARCHIPIÉLAGO DE SAN ANDRÉS PROVIDENCIA </t>
  </si>
  <si>
    <t>Estrategia de retorno de personas declaradas en situación irregular a su último lugar de embarque</t>
  </si>
  <si>
    <t>Implementar la estrategia de retorno de personas declaradas en situación irregular a su último lugar de embarque</t>
  </si>
  <si>
    <t>Estrategias de promoción de la garantía de derechos implementadas</t>
  </si>
  <si>
    <t>Informe de gestión , contrato de tiquetes, resolución de personas declaradas en situación irregular, registro fotografico y listas de asistencia.</t>
  </si>
  <si>
    <t>Cantidad de personas declaradas en situación irregular, cantidad de tramites resueltos, cantidad de personas de la comunidad sensibilizadas en el decreto 2762 de 1991, contratación del año, acciones a destacar.</t>
  </si>
  <si>
    <t>PRODUCTIVIDAD, CIENCIA, TECNOLOGIA E INNOVACION</t>
  </si>
  <si>
    <t>AVANZANDO HACIA LA PRODUCTIVIDAD Y EMPLEABILIDAD EN EL DEPARTAMENTO</t>
  </si>
  <si>
    <t>2024002880019</t>
  </si>
  <si>
    <t xml:space="preserve">IMPLEMENTACIÓN DEL FONDO DE CAPACITACIÓN LABORAL FONCAP PARA EL DEPARTAMENTO ARCHIPIÉLAGO DE SAN ANDRÉS Y PROVIDENCIA </t>
  </si>
  <si>
    <t xml:space="preserve">Implementar el fondo de capacitación laboral </t>
  </si>
  <si>
    <t>Mejorar el desempeño competitivo del Departamento Archipiélago.</t>
  </si>
  <si>
    <t>Personas formadas en habilidades y competencias</t>
  </si>
  <si>
    <t>Positivo</t>
  </si>
  <si>
    <t>FONDO DE CAPACITACION RESIDENTES - OCCRE</t>
  </si>
  <si>
    <t>Becas asignadas</t>
  </si>
  <si>
    <t>Avances de lo que se ha hecho en foncap</t>
  </si>
  <si>
    <t>RB FONDO DE CAPACITACION RESIDENTES - OCCRE</t>
  </si>
  <si>
    <t>MULTAS OCCRE (SAN ANDRES)</t>
  </si>
  <si>
    <t>RB MULTAS OCCRE (SAN ANDRES)</t>
  </si>
  <si>
    <t>Oficina de Prensa y Comunicaciones</t>
  </si>
  <si>
    <t>GOBERNANZA</t>
  </si>
  <si>
    <t>FORTALECIMIENTO INSTITUCIONAL</t>
  </si>
  <si>
    <t xml:space="preserve">AVANZANDO HACIA EL MEJORAMIENTO DE LA PRODUCTIVIDAD ORGANIZACIONAL </t>
  </si>
  <si>
    <t>PRODUCCIÓN Y DIFUSIÓN DE LA INFORMACIÓN DEL DEPARTAMENTO ARCHIPIÉLAGO DE SAN ANDRES Y PROVIDENCIA</t>
  </si>
  <si>
    <t>Producir y publicar contenidos digitales para redes sociales</t>
  </si>
  <si>
    <t>Contenidos digitales publicados</t>
  </si>
  <si>
    <t>1200</t>
  </si>
  <si>
    <t>INVERSION</t>
  </si>
  <si>
    <t>Publicaciones en redes sociales oficiales</t>
  </si>
  <si>
    <t xml:space="preserve"> Producción y Post Producción Programa de Radio</t>
  </si>
  <si>
    <t>Implementar la emisora institucional</t>
  </si>
  <si>
    <t xml:space="preserve">Documentos de estudio de audiencia realizados </t>
  </si>
  <si>
    <t>Informe de ejecución</t>
  </si>
  <si>
    <t>Implementar Programas Institucionales de Televisión</t>
  </si>
  <si>
    <t>Implementar programas institucionales de televisión</t>
  </si>
  <si>
    <t>Contenidos producidos</t>
  </si>
  <si>
    <t>20</t>
  </si>
  <si>
    <t>DIVULGACIÓN DE LA INFORMACIÓN DEL DEPARTAMENTO ARCHIPIÉLAGO DE SAN ANDRES Y PROVIDENCIA</t>
  </si>
  <si>
    <t>Elaboración e Implementación del Plan de Medios</t>
  </si>
  <si>
    <t>Construcción e Implementación del Plan de medios</t>
  </si>
  <si>
    <t>Documentos metodologicos realizados</t>
  </si>
  <si>
    <t>DIGNIDAD</t>
  </si>
  <si>
    <t>SALUD</t>
  </si>
  <si>
    <t>AVANZAR HACIA EL FORTALECIMIENTO DE LA CALIDAD DE LA PRESTACION DE SERVICIOS DE SALUD A TRAVÉS DE REDES INTEGRALES E INTEGRADAS TERRITORIALES  DE SALUD</t>
  </si>
  <si>
    <t>Fortalecimiento de la administración, inspección y vigilancia del aseguramiento en el departamento de San Andrés y Providencia</t>
  </si>
  <si>
    <t xml:space="preserve"> Apropiación y giro oportuno de los recursos financieros para garantizar la afiliación y continuidad al régimen subsidiado</t>
  </si>
  <si>
    <t>Promocionar a las personas con capacidad de pago la afiliación al régimen Contributivo del Sistema General de Seguridad Social</t>
  </si>
  <si>
    <t>Personas con capacidad de pago afiliadas</t>
  </si>
  <si>
    <t>2024002880091</t>
  </si>
  <si>
    <t>Realizar la afiliación de la población al régimen subsidiado conforme a las condiciones del Sistema General de Seguridad Social.</t>
  </si>
  <si>
    <t>Personas afiliadas al régimen subsidiado</t>
  </si>
  <si>
    <t>310-SGP Regimen Subsidiado continuidad SSF</t>
  </si>
  <si>
    <t>850 - PGN ADRES SSF</t>
  </si>
  <si>
    <t>290 - RENTAS CEDIDAS</t>
  </si>
  <si>
    <t xml:space="preserve">Fortalecimiento de la infraestructura y dotación del Sector Salud del Archipiélago de San Andrés y Providencia. </t>
  </si>
  <si>
    <t xml:space="preserve">Construcción de Puesto de salud en la isla de San Andrés. </t>
  </si>
  <si>
    <t>hospitales de primer nivel construidos y dotados</t>
  </si>
  <si>
    <t>Gestionar la construcción de Unidad Hospitalaria para atención de Salud mental / Centro de rehabilitación, drogadicción y alcoholismo/ Centro de rehabilitación integral para personas con discapacidad.</t>
  </si>
  <si>
    <t>Sedes construidas</t>
  </si>
  <si>
    <t>Construccion del hospital local del municipio de Providencia y Santa Catalina, Providencia</t>
  </si>
  <si>
    <t>Gestionar la Construcción y dotación del Hospital de segundo nivel en la isla de Providencia, en cumplimiento de la Sentencia T 333.</t>
  </si>
  <si>
    <t>Hospitales de segundo nivel de atención construidos y dotados</t>
  </si>
  <si>
    <t>Restaurar, adecuar, modificar y/o ampliar la infraestructura pública hospitalaria de baja, mediana y alta complejidad.</t>
  </si>
  <si>
    <t>Hospitales de primer nivel de atención adecuados</t>
  </si>
  <si>
    <t>2024002880107</t>
  </si>
  <si>
    <t>Hospitales de tercer nivel de atención adecuados</t>
  </si>
  <si>
    <t>Hospitales de primer nivel de atención ampliados</t>
  </si>
  <si>
    <t>Hospitales de tercer nivel de atención ampliados</t>
  </si>
  <si>
    <t>504 - Contribucion Infraes.Public.Turistica -20% Hospii</t>
  </si>
  <si>
    <t>Dotar la infraestructura pública hospitalaria de baja mediana y alta complejidad</t>
  </si>
  <si>
    <t>Hospitales de primer nivel de atención dotados</t>
  </si>
  <si>
    <t>201 - RB INGRESOS PROPIOS - LIBRE DESTINACION</t>
  </si>
  <si>
    <t>Hospitales de tercer nivel de atención dotados</t>
  </si>
  <si>
    <t>505 - RB-Contribucion Infraes.Public.Turistc -20% Hospi</t>
  </si>
  <si>
    <t xml:space="preserve">Garantizar la construcción y dotación de la morgue en las entidades de la red de salud pública de la ESE hospital Departamental. </t>
  </si>
  <si>
    <t>Morgues construidas y dotadas</t>
  </si>
  <si>
    <t xml:space="preserve">Fortalecimiento del laboratorio de salud pública Departamental para la vigilancia y control de los eventos de interés de salud pública en San Andres y Providencia. </t>
  </si>
  <si>
    <t>Estudios, diseños de la ampliación de la infraestructura de laboratorio de
Salud Pública Departamental.l.</t>
  </si>
  <si>
    <t>Estudios, diseños y construcción  para la ampliación de la infraestructura del Laboratorio de Salud Pública,  para las áreas requeridas de vigilancia y control.</t>
  </si>
  <si>
    <t>Estudios y diseños de infraestructura de laboratorio elaborados</t>
  </si>
  <si>
    <t xml:space="preserve">construccion de la ampliacion de la infraestructura del laboratorio de salud publica para las areas requeridas de vigilancia y control </t>
  </si>
  <si>
    <t>Laboratorios construidos</t>
  </si>
  <si>
    <t>2024002880101</t>
  </si>
  <si>
    <t xml:space="preserve">mantenimiento fisico funcional de la infraestructura del laboratorio de salud publica </t>
  </si>
  <si>
    <t>Infraestructura de laboratorio de salud pública mantenida</t>
  </si>
  <si>
    <t>Laboratorios mantenidos</t>
  </si>
  <si>
    <t xml:space="preserve">Fortalecimiento de la salud pública en emergencias y desastres en San Andres, Providencia y Santa Catalina. </t>
  </si>
  <si>
    <t>mantener adecuado los equipos del centro regulador de urgencias crue</t>
  </si>
  <si>
    <t>Mantener Adecuado el centro regulador de urgencias CRUE.</t>
  </si>
  <si>
    <t>Centros reguladores de urgencias, emergencias y desastres adecuados</t>
  </si>
  <si>
    <t>mantener dotado el centro regulador de urgencias crue</t>
  </si>
  <si>
    <t>Mantener dotado el centro regulador de urgencias CRUE</t>
  </si>
  <si>
    <t>Centros reguladores de urgencias, emergencias y desastres dotados</t>
  </si>
  <si>
    <t>2024002880067</t>
  </si>
  <si>
    <t>Mantener en operación el sistema de emergencias médicas para la atención de urgencias, emergencias y desastres.</t>
  </si>
  <si>
    <t>Personas atendidas en centros reguladores de urgencias, emergencias y desastres</t>
  </si>
  <si>
    <t>1600</t>
  </si>
  <si>
    <t>AVANZANDO HACIA LA POTENCIALIZACIÓN DE LA SALUD PÚBLICA CON ENFOQUE DE DETERMINANTES SOCIALES A PARTIR DE UN MODELO PREVENTIVO Y PREDICTIVO</t>
  </si>
  <si>
    <t>Fortalecimiento de la implementación de las estrategias para las enfermedades crónicas no transmisibles en el departamento archipiélago de San Andrés</t>
  </si>
  <si>
    <t xml:space="preserve">Generar condiciones y fortalecer la capacidad de gestión de los servicios, para mejorar la accesibilidad y la atención integral e integrada de las Enfermedades No Transmisibles y las alteraciones de la salud bucal, visual y auditiva. </t>
  </si>
  <si>
    <t>Campañas de promoción de la salud  y prevención de riesgos asociados a condiciones no transmisibles implementadas</t>
  </si>
  <si>
    <t>2024002880072</t>
  </si>
  <si>
    <t>320 - SGP - SALUD PUBLICA</t>
  </si>
  <si>
    <t>'AVANZANDO HACIA LA POTENCIALIZACIÓN DE LA SALUD PÚBLICA CON ENFOQUE DE DETERMINANTES SOCIALES A PARTIR DE UN MODELO PREVENTIVO Y PREDICTIVO</t>
  </si>
  <si>
    <t>Implementar y ejecutar la estrategia ciudades, entornos y ruralidades saludables CERS en el departamento</t>
  </si>
  <si>
    <t>Estrategias de promoción de la salud implementadas.</t>
  </si>
  <si>
    <t>206 -RECURSOS PROPIOS</t>
  </si>
  <si>
    <t xml:space="preserve"> Lograr en las IPS y EAPB la implementación de la ruta de promoción y mantenimiento de la salud para detección temprana de enfermedades crónicas, y manejo de las Guías de Práctica Clínica para la prevención y control del Cáncer de próstata</t>
  </si>
  <si>
    <t>Cumplimiento de las intervenciones de las rutas de PYMS de las ENT, aplicación de guías y protocolos en cáncer de mama, cuello uterino, cáncer próstata, salud oral, visual, auditiva y enfermedades huérfanas raras.</t>
  </si>
  <si>
    <t>Asistencias técnicas realizadas</t>
  </si>
  <si>
    <t>4</t>
  </si>
  <si>
    <t>Lograr en las IPS y EAPB la implementación de la ruta de promoción y mantenimiento de la salud para detección temprana de enfermedades crónicas, y manejo de las Guías de Práctica Clínica para la prevención y control del Cáncer de cuello uterino</t>
  </si>
  <si>
    <t>Lograr la implementación de la ruta de promoción y mantenimiento de la salud para detección temprana de enfermedades crónicas, y manejo de las Guías de Práctica Clínica para la prevención y control del Cáncer de mama</t>
  </si>
  <si>
    <t>Reducir la mortalidad prematura por enfermedades no transmisibles en la población de 30 a 70 años</t>
  </si>
  <si>
    <t>Implementar estrategia para aumentar el  2.5 % de la población entre las edades de 20 a 34, 35 a 44, 45 a 64 y 65 a 79 años sin perdida dental.</t>
  </si>
  <si>
    <t xml:space="preserve">Implementar la estrategia para disminuir en 4 puntos porcentuales la prevalencia de caries dental en la primera infancia, infancia y adolescencia </t>
  </si>
  <si>
    <t>Estrategias de promoción de la salud  implementadas</t>
  </si>
  <si>
    <t>Fortalecimiento de la Salud Sexual y Reproductivo, y la Promoción de los Derechos Sexuales y Reproductivos en el Departamento Archipiélago San Andrés.</t>
  </si>
  <si>
    <t>Realizar las acciones de seguimiento para Mantener la tasa de mortalidad materna en el Departamento.</t>
  </si>
  <si>
    <t>Implementar estrategia para garantizar el seguimiento al cumplimiento del plan de aceleración para la reducción de la mortalidad materna.</t>
  </si>
  <si>
    <t>Estrategias de promoción de la salud implementadas</t>
  </si>
  <si>
    <t>3</t>
  </si>
  <si>
    <t>2024002880071</t>
  </si>
  <si>
    <t>Asistencias técnicas y desarrollo de capacidades para el cumplimiento de las intervenciones de la Ruta Materno Perinatal, la Promoción y Prevención de los derechos sexuales y reproductivos.</t>
  </si>
  <si>
    <t>Desarrollar capacidades para el cumplimiento de las intervenciones de la Ruta Materno Perinatal, la Promoción y Prevención de los derechos sexuales y reproductivos.</t>
  </si>
  <si>
    <t>Implementar estrategias orientadas a garantizar los derechos sexuales y reproductivos de la población con enfoque diferencial en aras de mantener la incidencia de casos de infección por VIH por debajo de la media nacional de 36.1 x 100.000 habitantes.</t>
  </si>
  <si>
    <t>Implementar estrategia para promover el uso del preservativo masculino y femenino para reducir la infección por ITS/VIH en población considerada de alta vulnerabilidad.</t>
  </si>
  <si>
    <t>Promover, generar y desarrollar medios y mecanismos para garantizar la reducción de los embarazos adolescentes.</t>
  </si>
  <si>
    <t>Realizar Alianza estratégica con entidades de salud, educativas y gubernamentales para el fortalecimiento de la salud sexual y reproductiva de mujeres y hombres con enfoque género y  diferencial.</t>
  </si>
  <si>
    <t>Fortalecimiento de la Convivencia Social y la Salud Mental en el Departamento, San Andres y Providencia.</t>
  </si>
  <si>
    <t>Implementar la política nacional de prevención y atención integral por consumo de sustancias psicoactivas adoptada y adaptada en el Departamento Archipiélago</t>
  </si>
  <si>
    <t>Implementar Dispositivos comunitarios: centros de escucha-zonas de orientación escolar y zonas de orientación comunitaria en el departamento</t>
  </si>
  <si>
    <t>Implementar la política nacional de salud mental adoptado y adaptado en el Departamento Archipiélago.</t>
  </si>
  <si>
    <t xml:space="preserve">Implementar programa MHGAP clínico y componente comunitario. </t>
  </si>
  <si>
    <t xml:space="preserve">Campañas de gestión del riesgo en temas de consumo de sustancias psicoactivas </t>
  </si>
  <si>
    <t xml:space="preserve">Implementar de una estrategia intercultural para el fomento y la recuperación de la armonía espiritual y del pensamiento en población étnica raizal. </t>
  </si>
  <si>
    <t>Campañas de gestión del riesgo en temas de trastornos mentales implementadas</t>
  </si>
  <si>
    <t>Realizar la ejecución del plan de acción de la política de salud mental adoptada en el departamento.</t>
  </si>
  <si>
    <t>Realizar la implementación del programa Familias Fuertes: Amor y Límites.</t>
  </si>
  <si>
    <t>2024002880093</t>
  </si>
  <si>
    <t xml:space="preserve">Realizar la ejecución del plan de acción de la política integral de la prevención y atención por consumo de drogas adoptado en el departamento. </t>
  </si>
  <si>
    <t>Implementar la estrategia nacional para prevención de la conducta suicida</t>
  </si>
  <si>
    <t xml:space="preserve">Ejecutar el plan de acción de prevención de la conducta suicida </t>
  </si>
  <si>
    <t>Prevención y disminución en la incidencia de eventos de enfermedades transmisibles emergentes, reemergentes y desatendidas en el departamento, San Andres y Providencia</t>
  </si>
  <si>
    <t>Realizar seguimiento y monitoreo de la estrategia DOSTTAS para verificar que las IPS hagan la supervision directa de la toma de medicamentos, y garantice la adherencia al tratamiento y la curacion del paciente con tuberculosis</t>
  </si>
  <si>
    <t>Seguimiento y monitoreo a la estrategia DOST/TAS con el fin de garantizar la adherencia y la tasa de cumplimiento del tratamiento de los pacientes diagnosticados con tuberculosis.</t>
  </si>
  <si>
    <t>360 - CAMPAÑA CONTROL LEPRA</t>
  </si>
  <si>
    <t>2024002880063</t>
  </si>
  <si>
    <t>350 - CAMPAÑA ANDTIBUBERCULOSA Y CONTROL TBC</t>
  </si>
  <si>
    <t>realizar acciones de promocion, prevencion y control de los factores de riesgo a traves de intervenciones comunitarias e institucionales, ademas de de realizar monitoreos de seguimiento que permitan identificar y focalizar el riesgo de transmision de las enfermedades emergentes y reemergentes desatendidas</t>
  </si>
  <si>
    <t xml:space="preserve">Desarrollar campañas para gestión del riesgo de las enfermedades emergentes, reemergentes y desatendidas </t>
  </si>
  <si>
    <t>Campañas de gestión del riesgo para enfermedades emergentes, reemergentes y desatendidas implementadas.</t>
  </si>
  <si>
    <t xml:space="preserve">Fortalecimiento de las acciones de Inspección, Vigilancia y Control en pro de la garantía de la Seguridad Alimentaria y Nutricional en el Departamento, San Andrés y Providencia. </t>
  </si>
  <si>
    <t>Actualizacion del diagnostico de la situacion de la seguridad alimentaria y nutricional y aprovacion e implementacion de la policitca departamental</t>
  </si>
  <si>
    <t xml:space="preserve">Número de campañas realizadas para gestión del riesgo en temas de consumo, aprovechamiento biológico, calidad e inocuidad de los alimentos implementadas. </t>
  </si>
  <si>
    <t>Campañas de gestión del riesgo para temas de consumo, aprovechamiento biológico, calidad e inocuidad de los alimentos implementadas</t>
  </si>
  <si>
    <t>Informe de gestión</t>
  </si>
  <si>
    <t>2024002880097</t>
  </si>
  <si>
    <t>Actualización del diagnóstico de la situación de la seguridad alimentaria y nutricional (SAN); y aprobación e implementación de la Política Departamental.</t>
  </si>
  <si>
    <t>Desarrollar capacidades para el cumplimiento de las intervenciones de las Ruta especializada de atención integral a la desnutrición aguda.</t>
  </si>
  <si>
    <t>Acciones de prevención de deficiencia de micronutrientes y fortalecimiento de la estrategia de desparatización masiva; y el apoyo y protección de la lactancia materna exclusiva hasta los 6 meses y complementaria hasta los 2 años y más.</t>
  </si>
  <si>
    <t xml:space="preserve">Fortalecimiento de la Gobernabilidad en Salud Publica a través de las actividades de Inspección vigilancia y Control de la Autoridad Sanitaria en el Departamento de San Andrés. </t>
  </si>
  <si>
    <t>Vigilancia y seguimiento de la notificación de los EISP desde el aplicativo de SIVIGILA/EEVV para la generación de informes epidemiológicos.</t>
  </si>
  <si>
    <t>Generar los informes de los EISP a través de los datos de SIVIGILA-EEVV durante la vigencia.</t>
  </si>
  <si>
    <t>Informes de evento generados en la vigencia</t>
  </si>
  <si>
    <t>Realizar asistencias técnicas a los operadores potenciales en el sistema de salud sobre la vigilancia en salud pública.</t>
  </si>
  <si>
    <t>Número de asistencias técnicas realizadas en la vigencia sobre vigilancia de salud públca</t>
  </si>
  <si>
    <t>Formulación, monitoreo, evaluación y actualización del ASIS para el Departamento Archipiélago de San Andrés Providencia y Santa Catalina Islas, incluye asistencia Técnica al municipio</t>
  </si>
  <si>
    <t>Elaboración de Documentos de Análisis de la Situación de salud Departamental y Municipal.</t>
  </si>
  <si>
    <t xml:space="preserve">Documentos de planeación elaborados </t>
  </si>
  <si>
    <t>206 RECURSOS PROPIOS</t>
  </si>
  <si>
    <t>Inversión en los procesos de formulación, implementación, monitoreo, evaluación y control del Plan Territorial de Salud dentro de la Planeación Integral en Salud a cargo de la Dirección Territorial de Salud (Incluye: La inversión en los procesos de comunicación, movilización social, incluye asistencia técnica al municipio para el Departamento de San Andrés Providencia y Santa Catalina Islas</t>
  </si>
  <si>
    <t xml:space="preserve">Prevención y promoción para la disminución de las enfermedades transmitidas por vectores y las zoonosis en el Departamento de San Andres y Providencia </t>
  </si>
  <si>
    <t>Realizar acciones de promoción, prevención y control de los factores de riesgo a través de intervenciones comunitarias e institucionales y realizar monitoreos y seguimientos que permitan identificar y focalizar el riesgo de transmisión de las ETV, enfermedades transmisibles y las zoonosis para la disminución de los eventos de ETV, y las zoonosis.</t>
  </si>
  <si>
    <t>Formular y ejecutar acciones para el control de enfermedades trasmitidas por vectores y zoonosis.</t>
  </si>
  <si>
    <t>2024002880098</t>
  </si>
  <si>
    <t>Ejecutar estrategias de promoción y prevención para la disminución de las Enfermedades transmitidas por vectores y las zoonosis en los barrios de alto riesgo</t>
  </si>
  <si>
    <t>Implementar estrategias, acciones, procedimientos e intervenciones integrales que permitan a las personas incrementar el control sobre su salud, a través de Jornadas de sensibilización (comunitaria e institucional).</t>
  </si>
  <si>
    <t>206 - RECURSOS PROPIOS</t>
  </si>
  <si>
    <t>Realizar acciones de promoción, prevención y control de los factores de riesgo a  través de intervenciones comunitarias e institucionales y realizar monitoreos y seguimientos que permitan identificar y focalizar el riesgo de transmisión de las ETV, enfermedades transmisibles y las zoonosis para la disminución de los eventos de ETV, y las zoonosis.</t>
  </si>
  <si>
    <t>Realizar la gestión integral de riesgos para garantizar  la reducción de la carga de las Enfermedades Transmitidas por Vectores (Malaria, Dengue, Leishmaniasis, Enfermedad de Chagas), enfermedades zoonóticas..</t>
  </si>
  <si>
    <t>Campañas de gestión del riesgo para abordar situaciones endemo-epidémicas implementadas</t>
  </si>
  <si>
    <t>Adelantar adquisición de insumos críticos y equipos para ejecutar acciones de control vectorial y zoonotico en situaciones de brote o epidemias.</t>
  </si>
  <si>
    <t>Adelantar acciones que permitan garantizar la adquisición, distribución y suministro oportuno de los insumos biológicos y críticos de interés de salud pública</t>
  </si>
  <si>
    <t>Entidades territoriales con servicio de suministro de insumos para el manejo de eventos de interés en salud pública</t>
  </si>
  <si>
    <t xml:space="preserve">Prevención y Disminucion de la incidencia de enfermedades transmisibles prevenibles por vacunas en el departamento de San Andrés </t>
  </si>
  <si>
    <t>Asistencias técnicas realizadas a EPS e IPS del Departamento en el programa ampliado inmunizaciones</t>
  </si>
  <si>
    <t>Numero de Asistencias técnicas realizadas</t>
  </si>
  <si>
    <t>2024002880100</t>
  </si>
  <si>
    <t>Garantizar acciones para la prevención, control, mitigación y minimización de los riesgos que propician la aparición de las enfermedades prevenibles por vacunas-MRC</t>
  </si>
  <si>
    <t>Garantizar acciones  para la prevención, control, mitigación y minimización de los riesgos que propician la aparición de las enfermedades prevenibles por vacunas</t>
  </si>
  <si>
    <t>Estrategias de gestión del riesgo para enfermedades inmunoprevenibles implementadas (MRC)</t>
  </si>
  <si>
    <t>Garantizar acciones para la prevención, control, mitigación y minimización de los riesgos que propician la aparición de las enfermedades prevenibles por vacunas a traves de campañas de gestion del riesgo para enfermedades inmunoprevenibles implementadas - JNV</t>
  </si>
  <si>
    <t>Campañas de gestión del riesgo para enfermedades inmunoprevenibles  implementadas  JNV</t>
  </si>
  <si>
    <t>Servicio de suministro de biológicos e insumos críticos para el manejo de eventos de interés en salud pública para el PAI</t>
  </si>
  <si>
    <t>Servicio de suministro de biologicos e insumos criticos para el manejo de eventos de interés en salud pública para el PAI.</t>
  </si>
  <si>
    <t>Realizar el mantenimiento preventivo y correctivo a los equipos y áreas destinadas a asegurar la correcta conservación de inmunobiológicos</t>
  </si>
  <si>
    <t>Realizar el mantenimiento preventivo y correctivo a los equipos y áreas destinadas a asegurar la correcta conservación de inmunobiológicos.</t>
  </si>
  <si>
    <t>Cuartos frios con  mantenimientos</t>
  </si>
  <si>
    <t>Implementación de asistencias tecnicas a los prestadores de servicios de salud para el desarrollo integral de niños, niñas y adolescentes Todo el departamento de San Andrés.</t>
  </si>
  <si>
    <t>Realizar asistencias tecnicas direccionadas a la atencion de los niños, niñas y adolecentes para el logro de los resultados en salud de los en este grupo poblacional el departamento mediante el desarrollo de capacidades y el seguimiento de la atencion en salud en IPS y EAPB</t>
  </si>
  <si>
    <t>Realizar asesoria  y seguimiento técnico a entidades del sector  que prestan servicios de salud en la infancia y adolescencia.</t>
  </si>
  <si>
    <t>8</t>
  </si>
  <si>
    <t>Acciones encaminadas en garantizar la calidad e inocuidad de los alimentos (información, comunicación, visitas, muestreos, etc) en los puntos de entrada (muelle y aeropuerto) y áreas de influencia, establecimientos y vehículos asociados. Así como acciones de desarrollo de capacidades (logística, asistencia técnica, comisión oficial-desplazamiento, capacitación de personal, impresos, publicaciones, etc), articulación y coordinación intersectorial y gestión integral de insumos, equipos y elementos</t>
  </si>
  <si>
    <t>Realizar campañas de gestión del riesgo para temas de consumo y aprovechamiento biológico de los alimentos</t>
  </si>
  <si>
    <t>Acciones IVC sanitario de alimentos y bebidas con enfoque de riesgo (información y comunicación, visitas, muestreos, etc) en los puntos de entradas (muelle y aeropuerto) y áreas de influencia, establecimientos y vehículos asociados. Así como acciones de desarrollo de capacidades (logística, asistencia técnica, comisión oficial-desplazamiento, capacitación de personal, impresos, publicaciones, etc), articulación y coordinación intersectorial y gestión integral de insumos, equipos y elementos</t>
  </si>
  <si>
    <t>Vigilar y controlar establecimientos de alimentos y bebidas (alcohólicas o no).</t>
  </si>
  <si>
    <t>Municipios especiales 1,2 y 3 con vigilancia y control sanitario real y efectivo en su jurisdicción, sobre los factores de riesgo para la salud, en los establecimientos y espacios que pueden generar riesgos para la población  realizados</t>
  </si>
  <si>
    <t>compra de insumos para la vigilancia de patogenos en alimentos, vigilancia de la calidad microviologica de agua potable y envasada, reactivos para el area de biologia molecular, materiales, equipos, calibracion, calificacion, validacion y mantenimiento correctivos de los equipos del laboratorio de salud publica departamental. contratar servicios de recoleccion y entrega de muestras ambientales, biologicos, documentos, entre otros del laboratio de salud publica departamental de salud publica.</t>
  </si>
  <si>
    <t>Adquisición de suministro de insumos para el manejo de eventos de interés en salud pública en el Laboratorio de Salud Pública</t>
  </si>
  <si>
    <t xml:space="preserve">garantizar la gestion de calidad del laboratorio de salud publica para el cumplimiento de los estandares de calidad a la red departamental </t>
  </si>
  <si>
    <t>Garantizar  la gestión de calidad del laboratorio de salud pública para gel cumplimiento  de los estandares de calidad a la red departamental</t>
  </si>
  <si>
    <t xml:space="preserve">visitas realizadas </t>
  </si>
  <si>
    <t>10</t>
  </si>
  <si>
    <t>Mejoramiento de la Salud Ambiental mediante la intervención positiva de los determinantes sociales de la Salud y los impactos del cambio climático en la salud humana y ambiental</t>
  </si>
  <si>
    <t xml:space="preserve"> Implementación de los Lineamientos de Adaptación al Cambio Climático en los municipios de San Andres y Providencia islas, orientados a intervenir los determinantes sanitarios y Ambientales de la Salud que afectan a la población de las islas (incluye promoción de la salud, visitas, muestreos y asistencia técnica)</t>
  </si>
  <si>
    <t xml:space="preserve">Elaboración de Documentos para llevar  a cabo la implementación del lineamiento de  Adaptación al Cambio climático desde el Sector Salud </t>
  </si>
  <si>
    <t>Mejoramiento de la Salud Ambiental mediante la intervención positiva de los determinantes sociales de la Salud y los impactos del cambio climático en la salud humana y ambiental en todo el Departamento de San Andrés y   Providencia.</t>
  </si>
  <si>
    <t xml:space="preserve"> Intervención de los determinantes sociales, sanitarios y ambientales de la salud a través de la Estrategia de Entornos Saludables en los entornos rurales y urbanos, las condiciones de la vivienda y espacios comunitarios y lo relacionado con la calidad del aire, el ruido, sustancias químicas, residuos sólidos y peligrosos, en los cursos de vida de la población del departamento (incluye promoción de la salud, visitas, muestreos y asistencia técnica)</t>
  </si>
  <si>
    <t>Dar continuidad  a la implementación de la estrategia de entornos saludables en el territorio</t>
  </si>
  <si>
    <t>2024002880094</t>
  </si>
  <si>
    <t>Realizar acciones de IVC Sanitario a establecimientos de Alto y Bajo riesgo y en los puntos de entrada; así como en el desarrollo de capacidades (logística, asistencia técnica, comisión oficial-desplazamiento, capacitación de personal, impresos, publicaciones, etc), coordinación Intersectorial, gestión del riesgo en salud, gestión integral de insumos, equipos y materiales y del mantenimiento de vehículos requeridos para el desarrollo de los procedimientos de Inspección Vigilancia y Control Sanitaria</t>
  </si>
  <si>
    <t>Servicio de vigilancia y control sanitario de los factores de riesgo para la salud, en los establecimientos y espacios que pueden generar riesgos para la pobalción</t>
  </si>
  <si>
    <t>Garantizar el expendio, comercialización y distribución de medicamentos vigilados y controlados del FRE en el marco del desarrollo de la Política Farmacéutica Nacional que incluye ( Insumos, educación y comunicación, visitas, Asistencias Técnicas, comisiones oficiales, capacitación personal, impresos y publicaciones)</t>
  </si>
  <si>
    <t>Garantizar el expendio, comercialización y distribución de medicamentos vigilados y controlados.</t>
  </si>
  <si>
    <t>Municipios especiales 1,2 y 3 con vigilancia y control sanitario real y efectivo en su jurisdicción.</t>
  </si>
  <si>
    <t>FONDO ROTATORIO ESTUPEFACIENTES SALUD</t>
  </si>
  <si>
    <t>2024002880095</t>
  </si>
  <si>
    <t>Implementación de la Estrategia de Movilidad Saludable Segura y sostenible a través de la Intervención de los determinantes sociales y ambientales de la salud y los impactos del urbanismo y la movilidad en la morbimortalidad de la población de las islas (incluye promoción de la salud, visitas, muestreos y asistencia técnica)</t>
  </si>
  <si>
    <t>Formular el documento de la Estrategia de Movilidad saludable, segura y sostenible.</t>
  </si>
  <si>
    <t>Documentos de planeación elaborados</t>
  </si>
  <si>
    <t>Desarrollo de acciones de promocion de la salud y seguridad laboral en el Departamento Archipiélago de San Andrés, Providencia</t>
  </si>
  <si>
    <t>Realizar acciones de sensibilización para ampliar la cobertura en el SGRL.</t>
  </si>
  <si>
    <t>Campañas de gestión del riesgo para abordar situaciones prevalentes de origen laboral.</t>
  </si>
  <si>
    <t>Realizar Caracterización de la población trabajadora vulnerable identificando sus condiciones de salud y los riesgos propios sus actividades económicas</t>
  </si>
  <si>
    <t>Documentos de evaluación realizados</t>
  </si>
  <si>
    <t xml:space="preserve">Fortalecimiento a los procesos de Salud en Poblaciones Étnicas del Departamento de San Andres y Providencia. </t>
  </si>
  <si>
    <t>Realizar asistencia técnica, vigilancia y seguimiento a IPS y EPS para la implementación de enfoque diferencial para grupos étnicos</t>
  </si>
  <si>
    <t>Asistencia técnica a grupos étnicos</t>
  </si>
  <si>
    <t>Asistencias técnicas realizadas.</t>
  </si>
  <si>
    <t>Realizar campañas y acciones de promoción en la salud para contribuir a las enfermedades crónicas no transmisibles en la población Étnica</t>
  </si>
  <si>
    <t>Acompañamiento, asesoría y seguimiento técnico a entidades territoriales y entidades del sector que prestan servicios de salud a los grupos étnicos</t>
  </si>
  <si>
    <t>Acompañamiento, asesoría y seguimiento técnico a entidades territoriales y entidades del sector que prestan servicios de salud a los grupos étnicos.</t>
  </si>
  <si>
    <t>2024002880096</t>
  </si>
  <si>
    <t>Asesorar y apoyar el estudio de plantas medicinales para fomentar el uso de medicina tradicional como complemento al tratamiento médico en la población Étnica Raizal</t>
  </si>
  <si>
    <t>Fortalecimiento de un esquema en salud con enfoque diferencial para poblaciones vulnerables (Envejecimiento y vejez, discapacidad y victimas de conflicto armado San Andrés y Providencia</t>
  </si>
  <si>
    <t>realizar asistencia tecnica, vigilancia y seguimiento a las IPS/EPS y al municipio de providencia en cumplimiento a la resolucion 1239 de 2022 o la que la modifique o sustituya, resolucion 3280 de 2018 y demas indicadores de la norma tecnica vigente para las personas con discapacidad</t>
  </si>
  <si>
    <t>Asistencia técnica, vigilancia y seguimiento a la atención de la población con discapacidad.</t>
  </si>
  <si>
    <t>2024002880106</t>
  </si>
  <si>
    <t>realizar acciones tendientes a la implementacion del proceso de certificacion, seguimiento y control de acuerdo con lo establecido en los lineamientos y disposiciones del ministerio de salud y proteccion social</t>
  </si>
  <si>
    <t>Garantizar el proceso de certificación para las personas con discapacidad.</t>
  </si>
  <si>
    <t>Personas con servicio de certificación de discapacidad</t>
  </si>
  <si>
    <t>100</t>
  </si>
  <si>
    <t>TRANSFERENCIA NACIONAL SALUD - DSCAPACIDAD</t>
  </si>
  <si>
    <t xml:space="preserve">realizar asistencia tecnica, vigilancia y seguimiento a la atencion en salud brindada a la poblacion victima del conflicto armado en las EPS/IPS y al municipio de providencia en el cumplimiento de las normas tecnicas vigentes para esta poblacion </t>
  </si>
  <si>
    <t xml:space="preserve">Garantizar la continuidad del programa de Atención Psicosocial y Salud Integral a Víctimas del conflicto armado PAPSIVI </t>
  </si>
  <si>
    <t>Personas víctimas del conflicto armado atendidas con atención psicosocial</t>
  </si>
  <si>
    <t>realizar acciones tendiente a la implementacion del programa de atencion psicosocial y salud integral a victimas del conflicto armado en sus dos componentes de acuerdo con lo establecido en los lineamientos expendidos por el ministerio de salud y proteccion social</t>
  </si>
  <si>
    <t>FORTALECIMIENTO INSTITUCIONAL PARA LA CREACIÓN E IMPLEMENTACIÓN DE PROTOCOLOS QUE GARANTICEN LA ATENCIÓN EN POBLACIÓN CON CONDICIÓN DE VULNERABILIDAD Y ENFOQUE DE GENERO DIFERENCIAL SAN ANDRÉS.</t>
  </si>
  <si>
    <t>Fortalecer el talento humano institucional para garantizar la implementación del protocolo basado en género, violencia sexuales y violencia intrafamiliar</t>
  </si>
  <si>
    <t>Asistencias técnicas</t>
  </si>
  <si>
    <t>2024002880105</t>
  </si>
  <si>
    <t>fortalecimiento de capacidades para la creacion e implementacion de un protocolo de atencion de salud que oriente la respuesta socio-sanitaria en articulacion con el comité para la atencion de habitantes de calle</t>
  </si>
  <si>
    <t>Concertar un plan de acción intersectorial para la atención integral de personas habitantes DE calle, EN calle y riesgo de calle.</t>
  </si>
  <si>
    <t>Fortalecer las capacidades institucionales para garantizar la atención integral en el proceso de envejecimiento y la vejez (asistencia tecnica, vigilancia y seguimiento).</t>
  </si>
  <si>
    <t>Fortalecer las capacidades institucionales para garantizar la atención integral en el proceso de envejecimiento y la vejez.</t>
  </si>
  <si>
    <t>Asistencias tecnicas</t>
  </si>
  <si>
    <t>vigilar el cumplimiento de la resolucion 055 que hace referencia a los estandares de calidad en los centros de promocion social</t>
  </si>
  <si>
    <t>Realizar la auditoria, inspección y vigilancia a las instituciones responsables de la atención al Adulto Mayor</t>
  </si>
  <si>
    <t>Servicio de inspeccion, viglancia y control</t>
  </si>
  <si>
    <t xml:space="preserve">fortalecimiento de capacidades del talento humano para la elaboracion e implementacion de un protocolo de atencion que garantice la atencion humanizada a la poblacion migrante acorde a su necesidad y curso de vida con enfoque de genero </t>
  </si>
  <si>
    <t>Acompañamiento, asesoría y seguimiento técnico a entidades territoriales y entidades del sector para la atención integral a migrantes.</t>
  </si>
  <si>
    <t>Implementación del modelo de salud preventivo y predictivo para fortalecer la gestión territorial basada en la atención primaria en salud</t>
  </si>
  <si>
    <t>asistencias tecnicas para el manejo de instrumentos para el abordaje a la comunidad</t>
  </si>
  <si>
    <t>Estrategias encaminadas a implementar el Plan de intervenciones colectivas.</t>
  </si>
  <si>
    <t xml:space="preserve">AVANZANDO HACIA LA SOSTENIBILIDAD DEL SISTEMA DE SALUD IMPULSADO POR UN MODELO DE GOBERNANZA </t>
  </si>
  <si>
    <t xml:space="preserve">2024002880091 </t>
  </si>
  <si>
    <t xml:space="preserve">Fortalecimiento de la administración, inspección y vigilancia del aseguramiento en el departamento de San Andrés y Providencia. </t>
  </si>
  <si>
    <t>Auditoria: seguimiento, inspección y vigilancia del aseguramiento</t>
  </si>
  <si>
    <t>Realizar la auditoria, inspección y vigilancia del aseguramiento según las directrices impartidas por la superintendencia Nacional de Salud.</t>
  </si>
  <si>
    <t>auditorías y visitas inspectivas realizadas</t>
  </si>
  <si>
    <t xml:space="preserve"> 2024002880091 </t>
  </si>
  <si>
    <t>Realizar la ejecución del plan de asistencia técnica a los diferentes actores del SGSSS</t>
  </si>
  <si>
    <t>FORTALECIMIENTO DE LA PARTICIPACIÓN SOCIAL EN SALUD EN EL DEPARTAMENTO ARCHIPIÉLAGO DE SAN ANDRÉS Y PROVIDENCIA</t>
  </si>
  <si>
    <t>Realizar la formulación y programación de los planes de acción para la implementación de la política, así como el seguimiento a la ejecución de la misma</t>
  </si>
  <si>
    <t>Realizar la ejecución del plan de acción de participación social en salud.</t>
  </si>
  <si>
    <t>2024002880092</t>
  </si>
  <si>
    <t>Realizar talleres, gestión y comunicación para fortalecer capacidades institucionales y que estas cumplan con su papel de garante de la participación social en salud como institución</t>
  </si>
  <si>
    <t>Estrategias de promoción de la participación social en salud implementadas</t>
  </si>
  <si>
    <t>Realización de talleres, gestión, y comunicación para todos los actores del SGSSS tendiente a un trabajo articulado para la implementación de la Política de Participación Social en el Departamento, empoderando e impulsando el autocuidado y el control social en salud</t>
  </si>
  <si>
    <t>Talleres, gestión y comunicación brindando herramientas para que la ciudadanía cumpla con su rol en el sector y requiera a los otros actores el cumplimiento de su rol a través de la coordinación y alianzas en el marco del derecho a la salud.</t>
  </si>
  <si>
    <t>Llevar a cabo las actuaciones administrativas de naturaleza sancionatoria de oficio o como resultado de las actividades preliminares de las acciones de Inspección Vigilancia y Control Sanitario y del SGSSS a cargo de la Secretaria de Salud.</t>
  </si>
  <si>
    <t>Implementar el proceso administrativo sancionatorio de la secretaria de salud</t>
  </si>
  <si>
    <t>procesos con aplicación del procedimiento 3 sancionatorio tramitados</t>
  </si>
  <si>
    <t>Fortalecimiento de la Calidad en la Prestación de los servicios de Salud en el Departamento de San Andrés y Santa Catalina</t>
  </si>
  <si>
    <t>Ejecutar plan de visitas de verificación y certificación de los estándares mínimos de habilitación a los prestadores de servicios de salud, frente al Sistema Obligatorio de Garantía de la Calidad.</t>
  </si>
  <si>
    <t>auditorías y visitas inspectivas realizadas/</t>
  </si>
  <si>
    <t>INGRESOS CORRIENTES - LIBRE DESTINACIÓN</t>
  </si>
  <si>
    <t>Vigilar, monitorear y reportar los indicadores de calidad en salud reportados por los actores del SGSSS. (diana)</t>
  </si>
  <si>
    <t>Vigilar, monitorear y reportar los indicadores de calidad en salud reportados por los actores del SGSSS.</t>
  </si>
  <si>
    <t>2024002880099</t>
  </si>
  <si>
    <t>Vigilar la implementación y seguimiento a los resultados de la ejecución del programa de auditoria para el mejoramiento de la calidad de la atención de salud, en las IPS.</t>
  </si>
  <si>
    <t xml:space="preserve">Mantener la inspección, vigilancia y control sobre la prestación de servicios de salud en el Departamento archipiélago de San Andrés, Providencia y Santa Catalina frente al cumplimiento de la normatividad vigente </t>
  </si>
  <si>
    <t>visitas realizadas</t>
  </si>
  <si>
    <t>Desarrollar capacidades a través de asistencias técnicas y seguimiento a los prestadores de servicios de salud del Departamento Archipiélago en el marco del Sistema Obligatorio de garantía de la calidad.</t>
  </si>
  <si>
    <t xml:space="preserve">Concurrir en la financiación de la operación de la prestación de servicios de salud de la empresa social del estado.  </t>
  </si>
  <si>
    <t>Instituciones financiadas para la atención en salud a la población</t>
  </si>
  <si>
    <t>SGP - SALUD - SUBSIDIO A LA OFERTA CSF</t>
  </si>
  <si>
    <t>DESAHORRO FONPET</t>
  </si>
  <si>
    <t>INGRESOS PROPIOS - LIBRE DESTINACIÓN</t>
  </si>
  <si>
    <t>Fortalecimiento de las capacidades académicas en salud con registro calificado en el Archipiélago de San Andrés, Providencia y Santa Catalina San Andrés.</t>
  </si>
  <si>
    <t>Gestionar recursos financieros o en especie para fortalecer las capacidades academicas del talento humano en salud / realizar alinzas con instituciones educativas y organizaciones de salud para fortalecer las capacidades academicas de talento humano en salud</t>
  </si>
  <si>
    <t>Gestionar recursos financieros o en especie para fortalecer las capacidades académicas en salud con registro calificada.</t>
  </si>
  <si>
    <t>Personas apoyadas</t>
  </si>
  <si>
    <t>Negativa</t>
  </si>
  <si>
    <t>Implementación programa de saneamiento fiscal y financiero de la Empresa Social del Estado - ESE Hospital Departamental de San Andres</t>
  </si>
  <si>
    <t>Programa de Saneamiento Fiscal y Financiero de la Empresa Social del Estado ESE Hospital
Seguimiento y monitoreo del programa de saneamiento fiscal y financiero
viabilizado por el ministerio de hacienda</t>
  </si>
  <si>
    <t>SECRETARIA DE SERVICIOS PÚBLICOS Y MEDIO AMBIENTE</t>
  </si>
  <si>
    <t>SERVICIOS PÚBLICOS Y MEDIO AMBIENTE</t>
  </si>
  <si>
    <t>AVANZANDO HACIA EL MEJORAMIENTO DE LA PRESTACIÓN DE LOS SERVICIOS DE ACUEDUCTO, ALCANTARILLO Y GAS</t>
  </si>
  <si>
    <t>MEJORAMIENTO DE LA PRESTACIÓN DE LOS SERVICIOS DE ACUEDUCTO ALCANTARILLADO Y ASEO EN SAN ANDRÉS</t>
  </si>
  <si>
    <t>Actividad 2.1.2 Mantenimiento sistemas descentralizados de agua residual</t>
  </si>
  <si>
    <t>Realizar seguimiento al plan de mantenimiento para asegurar un óptimo funcionamiento del sistema de alcantarillado sanitario.</t>
  </si>
  <si>
    <t>Alcantarillado optimizado</t>
  </si>
  <si>
    <t>NEUTRO</t>
  </si>
  <si>
    <t>Informe programa plan de desarrollo</t>
  </si>
  <si>
    <t>INGRESOS CORRIENTES - LIBRE DESTINACION</t>
  </si>
  <si>
    <t xml:space="preserve">Actividad 9.1.1 Transferencia de recursos al FIA, para el servicio de saneamiento básico y agua potable en términos del PDA (Plan Departamental de Agua) </t>
  </si>
  <si>
    <t xml:space="preserve">Gestionar proyectos de Expansión y renovación de redes que permita mejorar la cobertura, disminuir pérdidas y conectar a los ciudadanos renuentes al servicio de acueducto. </t>
  </si>
  <si>
    <t>Usuarios conectados a la red de servicio de acueducto</t>
  </si>
  <si>
    <t>Actividad 1.1.2 Ampliación o construcción sistema de acueducto, zona no interconectada Morrislanding</t>
  </si>
  <si>
    <t>Adoptar soluciones no convencionales para los sistemas de acueducto.</t>
  </si>
  <si>
    <t>Acueductos construidos</t>
  </si>
  <si>
    <t>Informe de ejecución contractual</t>
  </si>
  <si>
    <t>Actividad 6.1.2 Otorgar subsidios para los servicios públicos domiciliario de aseo.</t>
  </si>
  <si>
    <t>Otorgar subsidios para los servicios públicos domiciliario de acueducto, alcantarillado y aseo.</t>
  </si>
  <si>
    <t>Usuarios beneficiados con subsidios al consumo</t>
  </si>
  <si>
    <t xml:space="preserve">Actividad 6.1.3 Otorgar subsidios para los servicios públicos domiciliario de alcantarillado </t>
  </si>
  <si>
    <t>6.1.1 Otorgar subsidios para los servicios públicos domiciliario de acueducto</t>
  </si>
  <si>
    <t>AVANZANDO HACIA LA GESTIÓN INTEGRAL DE RESIDUOS SOLIDOS</t>
  </si>
  <si>
    <t xml:space="preserve">SERVICIO DE APOYO A LA GESTIÓN DE APSB Y  MEJORAMIENTO AMBIENTAL </t>
  </si>
  <si>
    <t>Realizar seguimiento al plan de mantenimiento para asegurar un óptimo funcionamiento del sistema de acueducto.</t>
  </si>
  <si>
    <t>Acueductos Optimizados</t>
  </si>
  <si>
    <t>MEJORAMIENTO, COBERTURA Y ORNATO DEL SISTEMA DE ALUMBRADO PUBLICO</t>
  </si>
  <si>
    <t>Actividad 1.1.2 Remodelación y optimización tecnológica incluyendo la incorporación elementos
de ornato temporal para fortalecer la iluminación funcional y estética del territorio en zonas
turísticas y culturales.</t>
  </si>
  <si>
    <t>Redes de alumbrado público mejoradas</t>
  </si>
  <si>
    <t>800</t>
  </si>
  <si>
    <t>OPTIMIZACIÓN DE LA GESTIÓN INTEGRAL DE RESIDUOS SÓLIDOS EN EL DEPARTAMENTO ARCHIPIÉLAGO DE SAN ANDRÉS PROVIDENCIA Y SANTA CATALINA. SAN ANDRÉS</t>
  </si>
  <si>
    <t>Actividad 1.1.2 Gestionar la recolección, transporte, transferencia y disposición de residuos sólidos especiales y voluminosos</t>
  </si>
  <si>
    <t>Implementar Plan de Gestión Integral de Residuos Sólidos - PGIRS</t>
  </si>
  <si>
    <t>Plan de Gestión Integral de Residuos Sólidos implementado</t>
  </si>
  <si>
    <t>Actividad 1.1.9 Implementacion de acciones, seguimiento, gestión, para la extracción de residuos sólidos especiales de la isla de San Andrés.</t>
  </si>
  <si>
    <t>Actividad 1.1.7 Monitorear y regular técnica, financiera, ambiental, social y jurídicamente las acciones de aprovechamiento de residuos sólidos.</t>
  </si>
  <si>
    <t xml:space="preserve">Gestionar la recolección, transporte, transferencia y disposición de residuos sólidos de Cayos </t>
  </si>
  <si>
    <t>Actividad 1.1.4 Acciones para garantizar la limpieza de playas costeras y ribereñas rurales de San Andrés.</t>
  </si>
  <si>
    <t>Actividad 1.1.5 Implementación de medidas de control y vigilancias, y procesos sancionatorios para el manejo inadecuado de residuos solidos</t>
  </si>
  <si>
    <t xml:space="preserve">AVANZANDO EN LA GESTIÓN INTEGRAL DE CEMENTERIOS </t>
  </si>
  <si>
    <t>Gestion para la  tala y poda de especies en espacio publico</t>
  </si>
  <si>
    <t>AMBIENTE Y GESTION DEL RIESGO</t>
  </si>
  <si>
    <t>AVANZANDO HACIA LA RESILIENCIA CLIMATICA Y GESTIÓN DEL RIESGO DE DESASTRES</t>
  </si>
  <si>
    <t xml:space="preserve">SERVICIO DE APOYO A LA GESTIÓN DE SANEAMIENTO BÁSICO, IMPLEMENTACIÓN PGIRS Y MEJORAMIENTO AMBIENTAL </t>
  </si>
  <si>
    <t>FORTALECIMIENTO DEL DESARROLLO SOSTENIBLE RESILIENCIA CLIMÁTICA Y LA TOMA DE DECISIONES SOPORTADAS EN INFORMACION Y CONOCIMIENTO SAN ANDRÉS</t>
  </si>
  <si>
    <t>Actividad 2.1.1 Formular e implementar política pública de educación ambiental para la reserva de Biosfera Seaflower</t>
  </si>
  <si>
    <t>Formular e implementar política pública de educación ambiental para la reserva de Biosfera Seaflower</t>
  </si>
  <si>
    <t>Documentos de Política elaborados</t>
  </si>
  <si>
    <t>Actividad 2.1.2 Implementar acciones de educación ambiental para la sensibilización a la comunidad y al sector productivo.</t>
  </si>
  <si>
    <t>Implementar acciones de educación ambiental para la sensibilización a la comunidad y al sector productivo.</t>
  </si>
  <si>
    <t>Estrategias educativo-ambientales y de participación implementadas</t>
  </si>
  <si>
    <t>POSITIVO ACUMULADO</t>
  </si>
  <si>
    <t>Actividad 6.1.1 Intervenir de manera sostenible los ecosistemas terrestres</t>
  </si>
  <si>
    <t>Intervenir de manera sostenible los ecosistemas terrestres</t>
  </si>
  <si>
    <t>Áreas en proceso de restauración</t>
  </si>
  <si>
    <t>AVANZANDO HACIA LA PROTECCIÓN ANIMAL</t>
  </si>
  <si>
    <t>Actividad 8.1.2 Implementación de planes ambientales</t>
  </si>
  <si>
    <t>Prestación de servicio hacia la protección animal en San Andrés</t>
  </si>
  <si>
    <t>Nuevo centro de bienestar animal creado y dotado</t>
  </si>
  <si>
    <t xml:space="preserve">Habilitar el Centro de Bienestar Animal </t>
  </si>
  <si>
    <t>Infraestructura para el bienestar animal adecuada</t>
  </si>
  <si>
    <t xml:space="preserve"> Actividad 3.1.1 Habilitar el centro de bienestar animal</t>
  </si>
  <si>
    <t>Infraestructura para el bienestar animal construida y dotada</t>
  </si>
  <si>
    <t xml:space="preserve"> ADQUISICIÓN DE PREDIOS DE INTERÉS AMBIENTAL E HÍDRICO EN SAN ANDRÉS </t>
  </si>
  <si>
    <t xml:space="preserve">ADQUISICIÓN DE PREDIOS DE INTERÉS AMBIENTAL E HÍDRICO EN SAN ANDRÉS </t>
  </si>
  <si>
    <t>Recuperación de ecosistemas estratégicos a través de la adquisición de predios de interés ambiental</t>
  </si>
  <si>
    <t>Cuerpos de agua recuperados</t>
  </si>
  <si>
    <t xml:space="preserve">SERVICIOS PÚBLICOS </t>
  </si>
  <si>
    <t xml:space="preserve"> OPTIMIZACIÓN Y GESTIÓN INTEGRAL DE LOS CEMENTERIOS Y LA MORGUE UBICADO EN EL HARMONY HALL HILL DE MANERA SOSTENIBLE Y RESPONSABLE CON EL MEDIO AMBIENTE EN SAN ANDRÉS</t>
  </si>
  <si>
    <t>1.1.2 Habilitación de los cementerios y horno crematorio</t>
  </si>
  <si>
    <t>Acciones para la ampliación de Cementerios (Harmony)</t>
  </si>
  <si>
    <t>Cementerios ampliados</t>
  </si>
  <si>
    <t>TICS</t>
  </si>
  <si>
    <t>Productividad, Ciencia, Tecnología e Innovación</t>
  </si>
  <si>
    <t>AVANZANDO HACIA EL FORTALECIMIENTO DE LA CULTURA DE INNOVACIÓN Y EMPRENDIMIENTO</t>
  </si>
  <si>
    <t>DESARROLLO DE LA CULTURA DE INNOVACIÓN Y EMPRENDIMIENTO EN EL ARCHIPIÉLAGO DE SAN ANDRÉS Y PROVIDENCIA</t>
  </si>
  <si>
    <t>Promover el uso y apropiación masiva de la información a través de estrategias incluyentes con enfoque diferencial (Mujeres, niños, personas con discapacidad, entre otros).</t>
  </si>
  <si>
    <t>Personas capacitadas en tecnologías de la información y las comunicaciones</t>
  </si>
  <si>
    <t>RECURSOS PROPIOS</t>
  </si>
  <si>
    <t>Impulsar la presentación de proyectos TIC de emprendimiento para obtener financiamiento del Fondo Único de TIC</t>
  </si>
  <si>
    <t>Soluciones tecnologicas apoyadas</t>
  </si>
  <si>
    <t>Desarrollo de proyecto alineado con el Plan Estratégico de Tecnologías de la Información y las Comunicaciones (PETI) de la entidad</t>
  </si>
  <si>
    <t xml:space="preserve">Desarrollar proyectos alineados con el Plan Estratégico de Tecnologías de la Información y las Comunicaciones (PETI) de la entidad. </t>
  </si>
  <si>
    <t>Proyectos apoyados</t>
  </si>
  <si>
    <t>SECRETARÍA DE TURISMO</t>
  </si>
  <si>
    <t>TURISMO</t>
  </si>
  <si>
    <t>AVANZANDO EN EL MEJORAMIENTO DE LA POSICIÓN COMPETITIVA DEL TERRITORIO COMO DESTINO TURÍSTICO</t>
  </si>
  <si>
    <t>DISEÑO E IMPLEMENTACIÓN DE ESTRATEGIAS E INICIATIVAS DE PROMOCIÓN PARA FORTALECER LA POSICIÓN COMPETITIVA DEL DESTINO EN EL ARCHIPIÉLAGO DE  SAN ANDRES Y PROVIDENCIA</t>
  </si>
  <si>
    <t>Implementar y Fortalecer la Marca Región para establecer la identidad del archipiélago</t>
  </si>
  <si>
    <t>216 - INGRESOS CORRIENTES - LIBRE DESTINACION - F SOB GA</t>
  </si>
  <si>
    <t xml:space="preserve">EVIDENCIAS FOTOGRAFICAS,  INFORME </t>
  </si>
  <si>
    <t>Diseñar e Implementar plan estratégico para Impulsar la diversificación y especialización de la oferta turística del destino a través del enfoque en experiencias</t>
  </si>
  <si>
    <t>Desarrollar campañas de marketing para promover y posicionar el destino a través de medios de comunicación masivos</t>
  </si>
  <si>
    <t>Campañas realizadas</t>
  </si>
  <si>
    <t>SISTEMA GENERAL DE REGALIAS</t>
  </si>
  <si>
    <t>ESTA META SE REALIZÓ POR MEDIO DEL PROYECTO DE REGALÍAS “IMPLEMENTACIÓN DE ESTRATEGIAS DINAMIZADORAS DEL TURISMO EN SAN ANDRÉS” - BPIN 2024002880142.</t>
  </si>
  <si>
    <t>Fortalecer la promoción y posicionamiento del destino mediante la participación estratégica en eventos nacionales e internacionales</t>
  </si>
  <si>
    <t>Creación e Implementación del Observatorio Turístico Departamental</t>
  </si>
  <si>
    <t>Portales integrados</t>
  </si>
  <si>
    <t>Fortalecimiento de los Puntos de Informaciòn Turística -PIT</t>
  </si>
  <si>
    <t>CONSOLIDACIÓN DE MANERA INTEGRAL EL TURISMO SOSTENIBLE EN EL DEPARTAMENTO ARCHIPIÉLAGO DE SAN ANDRÉS Y PROVIDENCIA</t>
  </si>
  <si>
    <t>Implementación de programas de formación y sensibilización a los actores turísticos para el fortalecimiento de la cadena de servicios turísticos del departamento</t>
  </si>
  <si>
    <t>Implementar programa de formación y sensibilización dirigidos a los actores turísticos con el objetivo de fomentar la calidad y cultura turística del departamento</t>
  </si>
  <si>
    <t xml:space="preserve">LISTADO DE ASISTENCIA, FOTOGRAFIA E INFORMES </t>
  </si>
  <si>
    <t>AVANZANDO EN EL FORTALECIMIENTO DE LA INFRAESTRUCTURA TURÍSTICA</t>
  </si>
  <si>
    <t>TERRITORIAL, DISEÑO E IMPLEMENTACIÓN DE ESTRATEGIAS INTEGRALES, PREVENTIVAS Y CORRECTIVAS QUE PERMITAN LA RECUPERACIÓN DE PLAYAS EN EL ARCHIPIÉLAGO DE SAN ANDRES Y PROVIDENCIA</t>
  </si>
  <si>
    <t>Documento de investigación con Diseños y estrategias Integrales, preventivas y correctivas que permitan recuperación de playas de San Andrès y Providencia</t>
  </si>
  <si>
    <t>Diseñar e implementar  estrategias integrales, preventivas y correctivas que permitan la recuperación de playas en el Archipiélago</t>
  </si>
  <si>
    <t>Documentos de investigación realizados</t>
  </si>
  <si>
    <t>500 - CONTRIBUCION INFRAESTRUCTURA PUBLICA TURISTICA</t>
  </si>
  <si>
    <t>INFORMES DE COORDINADOR</t>
  </si>
  <si>
    <t xml:space="preserve">Contratacion de personal </t>
  </si>
  <si>
    <t>CONSTRUCCIÓN Y MANTENIMIENTO DE ESPACIOS PÚBLICOS Y SITIOS DE INTERÉS TURÍSTICO EN SAN ANDRÉS</t>
  </si>
  <si>
    <t>Construcción de infraestructura pública turística  (Construccion casetas de salvavidas )</t>
  </si>
  <si>
    <t>Diseño y construcción de infraestructura pública turística para el mejoramiento de la competitividad del destino</t>
  </si>
  <si>
    <t>Equipamientos construidos</t>
  </si>
  <si>
    <t>FOTOGRAFIAS E INFORME DE ENTREGA</t>
  </si>
  <si>
    <t>Ejectuado por la secretaría de infraestructura bajo contrato CO1.PCCNTR.7103754</t>
  </si>
  <si>
    <t>Mantenimiento a la infraestructura pública turística (Baños publicos y peatonal )</t>
  </si>
  <si>
    <t>Realizar mantenimiento a la infraestructura pública turística del destino</t>
  </si>
  <si>
    <t>Centro turístico mantenido</t>
  </si>
  <si>
    <t>730 - SGP PROPOSITO GENERAL FONPET -SSF</t>
  </si>
  <si>
    <t xml:space="preserve">791 - RB SGP PROPOSITOS GENERALES (OTROS SECTORES)  </t>
  </si>
  <si>
    <t>Diseño y ejecución de plan de señalización de espacios turísticos haciendo uso de herramientas físicas y tecnológicas</t>
  </si>
  <si>
    <t>Diseñar y ejecutar un (1) plan de señalización  de espacios turísticos haciendo uso de herramientas físicas y tecnológicas</t>
  </si>
  <si>
    <t>Señalización realizada</t>
  </si>
  <si>
    <t>FOTOGRAFIAS Y ACTA DE ENTREGA</t>
  </si>
  <si>
    <t>AVANZANDO EN LA PROMICIÓN DEL TURISMO SOSTENIBLE Y LA CONSERVACIÓN DEL PATRIMONIO</t>
  </si>
  <si>
    <t>CONFORMACIÓN E IMPLEMENTACIÓN DE LA POLÍTICA PUBLICA DEL ARCHIPIÉLAGO DE SAN ANDRÉS Y  PROVIDENCIA</t>
  </si>
  <si>
    <t>Elaborar documento técnico para el seguimiento a la Política Publica Turística.</t>
  </si>
  <si>
    <t>Conformación e implementación de la política pública turística del Departamento en armonía con la preservación del medio ambiente y la protección de la cultura ancestral</t>
  </si>
  <si>
    <t xml:space="preserve">ACTA DE ENTREGA </t>
  </si>
  <si>
    <t>SE ENCUENTRA ACTUALMENTE RADICADO PARA ESTUDIO POR PARTE DE LA ASAMBLEA DEPARTAMENTAL, BAJO EL PROYECTO DE ORDENANZA 025 DEL 3 DE OCTUBRE DE 2025.</t>
  </si>
  <si>
    <t>Promover la cultura turística y capacitar a instituciones educativas sobre el programa Nacional Colegios Amigos del Turismo (CAT) mediante capacitaciones y actividades a los diferentes colegios del Archipiélago</t>
  </si>
  <si>
    <t>Promover la cultura turística y capacitar a instituciones educativas en el programa Colegio Amigos del Turismo</t>
  </si>
  <si>
    <t>FORTALECIMIENTO DE LA SEGURIDAD TURÍSTICA A TRAVÉS DEL CONTROL, PREVENCIÓN Y VIGILANCIA EN EL DEPARTAMENTO DE  SAN ANDRÉS</t>
  </si>
  <si>
    <t>Programas de formalizacion y aistencia tecnica para operadores y prestadores de servicios turistico</t>
  </si>
  <si>
    <t>Control y Vigilancia a Prestadores y operadores de Servicios Turísticos, con el fin de promover la legalidad de la actividad turística</t>
  </si>
  <si>
    <t>Empresas asistidas técnicamente en temas de legalidad y/o formalización</t>
  </si>
  <si>
    <t>PLANILLA DE CONTROL DE INSPECCION,FOTOGRACIAS INFORME DE COORDINADOR DEL PROGRAMA</t>
  </si>
  <si>
    <t>Control y vigilancia d elos sitios turisticos mediante inspeccion y operaciones de salvamento y rescate acuatico</t>
  </si>
  <si>
    <t>FORTALECIMIENTO DE LA CAMPAÑA DE PREVENCION DE LA EXPLOTACION SEXUAL COMERCIAL DE NIÑOS, NIÑAS Y ADOLESCENTES (ESCNNA) EN SAN ANDRES Y PROVIDENCIA</t>
  </si>
  <si>
    <t>Campañas de prevención y sensibilización de la explotación sexual comercial de niños, niñas y adolescentes. (ESCNNA)</t>
  </si>
  <si>
    <t>Fortalecer la seguridad en servicios turísticos mediante campañas preventivas de la explotación sexual comercial de niños, niñas y adolescentes. (ESCNNA)</t>
  </si>
  <si>
    <t>PLANILLA DE VISITA, LISTADOS DE ASISTENCIAS, FOTOGRAFIAS</t>
  </si>
  <si>
    <t>2024002880031</t>
  </si>
  <si>
    <t>Potenciar a los actores de turismo comunitario con el fin de impulsar la apreciación de la cultura turística local, generando beneficios económicos tanto para la comunidad como para el destino</t>
  </si>
  <si>
    <t>Empresas intervenidas en temas de economía circular y sostenibilidad</t>
  </si>
  <si>
    <t>FOTOGRAFIAS E INFORME</t>
  </si>
  <si>
    <t>SECRETARIA DE EDUCACION</t>
  </si>
  <si>
    <t>Educacion</t>
  </si>
  <si>
    <t>AVANZANDO HACIA EL FORTALECIMIENTO DE LA ATENCIÓN INTEGRAL EN LA EDUCACIÓN INICIAL</t>
  </si>
  <si>
    <t>Fortalecimiento de la atención integral en la educación inicial en San Andrés</t>
  </si>
  <si>
    <t>Fortalecimiento de las capacidades pedagógicas de los docentes de educación Inicial, preescolar, agentes educativos y madres comunitarias</t>
  </si>
  <si>
    <t>Fortalecimiento de las capacidades pedagógicas de los docentes de educación inicial, preescolar y agentes educativos</t>
  </si>
  <si>
    <t>Docentes y agentes educativos de educación inicial, preescolar, básica y media beneficiados con estrategias de mejoramiento de sus capacidades</t>
  </si>
  <si>
    <t>Adecuación Centros de desarrollo infantil</t>
  </si>
  <si>
    <t>Infraestructuras educativas mejoradas</t>
  </si>
  <si>
    <t>Sedes educativas mejoradas</t>
  </si>
  <si>
    <t>Fortalecimiento de espacios y actividades en la Ludoteca Naves Chills de San Andrés</t>
  </si>
  <si>
    <t>Actividades de recreación y aprovechamiento de tiempo libre para niños, niñas y adolescentes</t>
  </si>
  <si>
    <t>Servicio de atención a los niños, niñas y adolescentes en ludotecas.</t>
  </si>
  <si>
    <t>AVANZANDO HACIA EL MEJORAMIENTO DE LA CALIDAD EDUCATIVA</t>
  </si>
  <si>
    <t>Fortalecimiento de la Calidad Educativa a través de Estrategias Integrales en  San Andrés, Providencia</t>
  </si>
  <si>
    <t>Aplicación de instrumentos de medición de las competencias básicas a los
estudiantes de los niveles de básica secundaria y media de las Instituciones
Educativas Oficiales</t>
  </si>
  <si>
    <t>Aplicar instrumentos de medición de las competencias básicas a los estudiantes de los niveles de básica secundaria y media de las Instituciones Educativas Oficiales .</t>
  </si>
  <si>
    <t xml:space="preserve">Estudiantes evaluados con pruebas de calidad educativa </t>
  </si>
  <si>
    <t>Preparar mediante simulacros de las pruebas SABER 11 a  los estudiantes de grado 10 y 11 para la presentación de las pruebas saber 11 </t>
  </si>
  <si>
    <t>Estudiantes evaluados con pruebas de calidad educativa</t>
  </si>
  <si>
    <t>Fortalecimiento de las capacidades de los docentes de educación, básica y
media responsables de las áreas evaluadas por las pruebas saber</t>
  </si>
  <si>
    <t>Fortalecer las capacidades de los docentes de educación, básica y media responsables de las áreas evaluadas por las pruebas saber</t>
  </si>
  <si>
    <t>Docentes y agentes educativos de básica y media beneficiados con estrategias de mejoramiento de sus capacidades</t>
  </si>
  <si>
    <t>Intercambio nacionales e internacionales para docentes como estrategia
tendiente a mejorar sus capacidades</t>
  </si>
  <si>
    <t xml:space="preserve">Generar espacios de intercambio nacionales e internacionales para docentes como estrategia tendiente a mejorar  sus capacidades. </t>
  </si>
  <si>
    <t>Docentes y agentes educativos de educación inicial, preescolar, básica y media beneficiados con estrategias de 
mejoramiento  de sus  capacidades</t>
  </si>
  <si>
    <t>Acompañamiento a los docentes de las Instituciones Educativas para la integración efectiva de las tecnologías en las prácticas de aula</t>
  </si>
  <si>
    <t>Brindar acompañamiento a los docentes de las Instituciones Educativas para la integración efectiva de las tecnologías en las prácticas de aula </t>
  </si>
  <si>
    <t xml:space="preserve">Instituciones Educativas asistidas técnicamente en innovación educativa </t>
  </si>
  <si>
    <t>Acompañar a las instituciones educativas rurales en la construcción concertada y participativa de las fases del modelo multilingue basado en lengua materna: diseño, ajuste e implementación.</t>
  </si>
  <si>
    <t>Acompañar a las Instituciones Educativas rurales en la construcción concertada y participativa de las fases del modelo multilingüe basado en lengua materna: diseño, ajuste e implementación.</t>
  </si>
  <si>
    <t>Modelos educativos acompañados</t>
  </si>
  <si>
    <t>Servicio de conectividad en los Establecimientos Educativos Oficiales del Departamento</t>
  </si>
  <si>
    <t>Garantizar el servicio de conectividad en las Establecimiento Educativos Oficiales del Departamento.</t>
  </si>
  <si>
    <t>estudiantes con acceso a contenidos web en el establecimiento educativo</t>
  </si>
  <si>
    <t>2024002880111</t>
  </si>
  <si>
    <t>Desarrollo de Estrategias Integrales de Promoción de la Actividad Física, Recreación y Deporte para Docentes y Personal del Sector Educativo en el Departamento de San Andrés, Providencia</t>
  </si>
  <si>
    <t>Implementación de estrategias de promoción de actividad física, recreación y deporte a docentes y personal vinculado al sector educativo</t>
  </si>
  <si>
    <t>Brindar servicio de promoción de la actividad física, la recreación y el deporte a docentes y personal vinculado al sector educativo.</t>
  </si>
  <si>
    <t>Personas que acceden a servicios deportivos, recreativos y de actividad física</t>
  </si>
  <si>
    <t>Desarrollo de las celebraciones de Efemerides en Instituciones Educativas del Departamento de  San Andrés, Providencia</t>
  </si>
  <si>
    <t xml:space="preserve">Conmemoración de efemérides patrias </t>
  </si>
  <si>
    <t>Conmemoración de efemérides patrias y exaltación de los maestros del Departamento.</t>
  </si>
  <si>
    <t>Celebración día del maestros del Departamento</t>
  </si>
  <si>
    <t xml:space="preserve">AVANZANDO HACIA LA AMPLIACIÓN DE COBERTURA PARA ACCESO Y PERMANENCIA DE LOS ESTUDIANTES EN EL SISTEMA EDUCATIVO  </t>
  </si>
  <si>
    <t>2024002880080</t>
  </si>
  <si>
    <t>Fortalecimiento de la Casa Lúdica del Cove en San Andrés</t>
  </si>
  <si>
    <t>Actividades de refuerzos, recreación y aprovechamiento del tiempo libre</t>
  </si>
  <si>
    <t>Generar ambientes y espacios protectores, que garanticen el desarrollo seguro de los niños, niñas y adolescentes a través de la realización de actividades educativas, deportivas, y culturales en la casa lúdica.</t>
  </si>
  <si>
    <t>Cursos realizados</t>
  </si>
  <si>
    <t>2024002880109</t>
  </si>
  <si>
    <t>Mejoramiento de las infraestructuras educativas oficiales en San Andrés</t>
  </si>
  <si>
    <t>Mejoramiento de Infraestructura I.E Flowers Hill</t>
  </si>
  <si>
    <t xml:space="preserve">232 - DESAHORRO FONPET - PENSIONES  </t>
  </si>
  <si>
    <t>Adecuación de la Infraestructura y Cerramiento perimetral de la Institución Educativa Bolivariano</t>
  </si>
  <si>
    <t xml:space="preserve">233 - DESAHORRO FONPET - PENSIONES  </t>
  </si>
  <si>
    <t>Adecuación techo Institución Educativa Brooks Hill</t>
  </si>
  <si>
    <t xml:space="preserve">234 - DESAHORRO FONPET - PENSIONES  </t>
  </si>
  <si>
    <t>Adecuación deL TECHO de la Institución Educativa NATANIA</t>
  </si>
  <si>
    <t>Mejoramiento de Infraestructura Institución Educativa CEMED</t>
  </si>
  <si>
    <t xml:space="preserve">Prestación del servicio de alimentación escolar para contribuir al acceso y permanencia escolar en las Islas de San Andrés y Providencia" </t>
  </si>
  <si>
    <t>Prestación del servicio de Alimentación Escolar</t>
  </si>
  <si>
    <t>Incrementar el número de niñas y niños que se benefician del Programa de Alimentación Escolar </t>
  </si>
  <si>
    <t xml:space="preserve">Estudiantes beneficiados del programa de alimentación escolar </t>
  </si>
  <si>
    <t>Apoyo en el proceso de inspección al cumplimiento del enlace del programa alimentación escolar</t>
  </si>
  <si>
    <t>800 - SGP ALIMENTACION ESCOLAR</t>
  </si>
  <si>
    <t>806 - ALIMENTACION ESCOLAR - CONV MIN EDUCACION</t>
  </si>
  <si>
    <t xml:space="preserve">2024002880113 </t>
  </si>
  <si>
    <t>Implementación del servicio de transporte escolar en San Andrés</t>
  </si>
  <si>
    <t>Prestación del servicio especial de transporte para los estudiantes de los niveles 1,2,3 del sisbén</t>
  </si>
  <si>
    <t>Mantener la estrategia de transporte escolar para fortalecer las acciones de retención estudiantil</t>
  </si>
  <si>
    <t>Beneficiarios de transporte escolar</t>
  </si>
  <si>
    <t>1818</t>
  </si>
  <si>
    <t>Fortalecimiento, ampliación de cobertura y gratuidad de matrícula en las instituciones educativas del departamento de San Andrés y Providencia</t>
  </si>
  <si>
    <t>Ampliación de cobertura y gratuidad de matrícula estudiantil</t>
  </si>
  <si>
    <t>Fortalecer las instituciones educativas oficiales para la óptima prestación del Servicio educativo.</t>
  </si>
  <si>
    <t>Establecimientos educativos en operación</t>
  </si>
  <si>
    <t>250 - SGP EDUCACION PRESTACON DEL SERVICIO</t>
  </si>
  <si>
    <t>Asignación de servicios públicos</t>
  </si>
  <si>
    <t>Apoyo al fortalecimiento de las instituciones educativas</t>
  </si>
  <si>
    <t>Seguro estudiantil</t>
  </si>
  <si>
    <t>Dotación instituciones educativas oficiales</t>
  </si>
  <si>
    <t xml:space="preserve">AVANZANDO HACIA EL MEJORAMIENTO DE OPORTUNIDADES DE ACCESO A LA EDUCACIÓN SUPERIOR </t>
  </si>
  <si>
    <t>2024002880084</t>
  </si>
  <si>
    <t>Fortalecimiento del proceso de acceso, permanencia y graduación en Educación Superior en Departamento Archipiélago de San Andrés</t>
  </si>
  <si>
    <t>Apoyo financiero con nuevos créditos, becas educativos de pregrado y
posgrado.</t>
  </si>
  <si>
    <t xml:space="preserve">Apoyo financiero con nuevos créditos, becas educativas de pregrado y posgrado.                  </t>
  </si>
  <si>
    <t>Beneficiarios de estrategias o programas de apoyo financiero para el acceso a la educación superior</t>
  </si>
  <si>
    <t>Implementación de un plan de orientación socio ocupacional</t>
  </si>
  <si>
    <t>Implementar un plan de orientación socio ocupacional a partir del grado 6 con las instituciones educativas oficiales del Departamento Archipiélago.</t>
  </si>
  <si>
    <t>Beneficiarios de estrategias o programas de fomento para el acceso a la educación superior</t>
  </si>
  <si>
    <t>Realización de ferias de Educación Superior e innovación.</t>
  </si>
  <si>
    <t>Realización de ferias de educación superior e innovación.</t>
  </si>
  <si>
    <t xml:space="preserve">Fomentar el acceso a la educación superior en el Departamento Archipiélago </t>
  </si>
  <si>
    <t xml:space="preserve">Apoyo para la permanencia a la educación superior a  estudiantes                                        </t>
  </si>
  <si>
    <t xml:space="preserve">Prestar servicio de apoyo para la permanencia a la educación superior a  estudiantes                                        </t>
  </si>
  <si>
    <t>Beneficiarios de programas o estrategias de permanencia en la educación superior</t>
  </si>
  <si>
    <t>Construcción y dotación del Hub de innovación del archipiélago en San Andrés</t>
  </si>
  <si>
    <t>Construccion del centro de pensamiento</t>
  </si>
  <si>
    <t>Construcción y dotación del HUB de innovación del Archipiélago</t>
  </si>
  <si>
    <t>Centros o laboratorios construidos y dotados</t>
  </si>
  <si>
    <t>SECRETARIA GENERAL</t>
  </si>
  <si>
    <t>2024002880120</t>
  </si>
  <si>
    <t>FORTALECIMIENTO DEL DESARROLLO ORGANIZACIONAL Y EL CAPITAL HUMANO DE LA GOBERNACION  DE SAN ANDRES</t>
  </si>
  <si>
    <t>Elaboración de documentos para la evaluación, diagnostico y rediseño de la estructura organizacional de la Gobemación del San Andrés</t>
  </si>
  <si>
    <t xml:space="preserve">Rediseño institucional del ente territorial </t>
  </si>
  <si>
    <t>Estudios realizados</t>
  </si>
  <si>
    <t xml:space="preserve">RB INGRESOS PROPIOS DE LIBRE DESTINACION  </t>
  </si>
  <si>
    <t>FORTALECIMIENTO DEL DESARROLLO ORGANIZACIONAL Y EL CAPITAL HUMANO DE LA GOBERNACION DEPARTAMENTAL DE SAN ANDRES</t>
  </si>
  <si>
    <t>TRANSPARENCIA PUBLICA E INVETARIO DE TRAMITES</t>
  </si>
  <si>
    <t>Modernizar y ampliar servicios ciudadanos digitales con el Plan Anticorrupción y Atención al Ciudadano</t>
  </si>
  <si>
    <t>Documentos de planeación realizados</t>
  </si>
  <si>
    <t>FORTALECIMIENTO DE LA GESTION DOCUMENTAL</t>
  </si>
  <si>
    <t>Asistencia técnica al Municipio de Providencia</t>
  </si>
  <si>
    <t>Entidades, organismos y dependencias asistidos técnicamente</t>
  </si>
  <si>
    <t>FORTALECIMIENTO DE LA CAPACIDAD ORGANIZACIONAL DE LA SECRETARIA GENERAL</t>
  </si>
  <si>
    <t>Estrategias de participación ciudadana mediante servicios digitales y estado abierto</t>
  </si>
  <si>
    <t>Ejercicios de participación ciudadana realizados</t>
  </si>
  <si>
    <t>AVANZANDO HACIA EL FORTALECIMIENTO DE LA CULTURA, BIENESTAR Y CAPACITACIÓN ORGANIZACIONAL</t>
  </si>
  <si>
    <t>2020002880057</t>
  </si>
  <si>
    <t>CONSTRUCCION ADECUACION, MANTENIMIENTO, ADQUISICION, MODERNIZACION Y DOTACION DE INFRAESTRUCTURA DE EDIFICIOS</t>
  </si>
  <si>
    <t>Elaboración e Implementación de Planes de Talento Humano</t>
  </si>
  <si>
    <t xml:space="preserve">Actualizar e Implementar planes del talento humano </t>
  </si>
  <si>
    <t>Construcciòn, Adecuaciòn, Mantenimiento, Adquisiciòn, Modernizaciòn y dotaciòn de Infraestructuras de Edificios.</t>
  </si>
  <si>
    <t>Modernizar los espacios físicos de trabajo</t>
  </si>
  <si>
    <t>Sedes construidas y dotadas</t>
  </si>
  <si>
    <t>Secretaria de Gobierno</t>
  </si>
  <si>
    <t>Gobernanza</t>
  </si>
  <si>
    <t>Fortalecimiento Institucional</t>
  </si>
  <si>
    <t>Avanzando hacia la integración y el desarrollo del archipiélago como zona de frontera</t>
  </si>
  <si>
    <t>DESARROLLO DE ACCIONES ENCAMINADAS AL DESARROLLO SOSTENIBLE, LA PRESERVACIÓN DEL MEDIO AMBIENTE, LA INTEGRACIÓN Y CONTACTOS DEL PUEBLO RAIZAL Y EL ARCHIPIELAGO CON LOS TERRITORIOS Y PUBELOS DEL GRAN CARIBE Y DE LA COSTA CARIBE CENTROAMERCIANA, SAN ANDRÉS, PROVIDENCIA Y SANTA CATALINA.</t>
  </si>
  <si>
    <t>Actualizar e implementar el Plan Estratégico de integración y desarrollo fronterizo del Departamento Archipiélago.</t>
  </si>
  <si>
    <t>Gestionar proyectos para la integración y 
desarrollo fronterizo del Departamento 
Archipiélago</t>
  </si>
  <si>
    <t>Gestionar proyectos para la integración y desarrollo fronterizo del Departamento Archipiélago</t>
  </si>
  <si>
    <t>Proyectos cofinanciados</t>
  </si>
  <si>
    <t>Gestionar la realización  de negociaciones  bilaterales y  multilaterales para el  fortalecimiento de la  Reserva de Biosfera Sea  Flower</t>
  </si>
  <si>
    <t>Gestionar la realización de negociaciones bilaterales y multilaterales para el fortalecimiento de la Reserva de Biosfera Sea Flower</t>
  </si>
  <si>
    <t>Sistema de gestión actualizado</t>
  </si>
  <si>
    <t xml:space="preserve">Oportunidades </t>
  </si>
  <si>
    <t>Desarrollo Social</t>
  </si>
  <si>
    <t>Avanzando hacia el mejoramiento de oportunidades para el pueblo raizal</t>
  </si>
  <si>
    <t>GENERACIÓN DE ESTRATEGIAS PARA LA PROMOCIÓN DE LOS DERECHOS FUNDAMENTALES DEL PUEBLO ÉTNICO RAIZAL SAN ANDRÉS, PROVIDENCIA Y SANTA CATALINA.</t>
  </si>
  <si>
    <t>Procesos de Consulta Previa con el Pueblo Raizal</t>
  </si>
  <si>
    <t xml:space="preserve">Generar estrategias que promuevan los derechos fundamentales del Pueblo Raizal, a través de la Consulta Previa y la Concertación y la Defensa de Derechos. </t>
  </si>
  <si>
    <t>Fortalecer los mecanismos de diálogo y participación de la comunidad raizal para solución de conflictos- Decreto 1640 de 2020</t>
  </si>
  <si>
    <t>Instituciones públicas y privadas asistidas técnicamente en métodos de resolución de conflictos</t>
  </si>
  <si>
    <t>Acciones de reparación colectiva para la comunidad etnica raizal del Departamento Archipielago</t>
  </si>
  <si>
    <t>Sujetos colectivos con proyecto o plan de reparación formulado</t>
  </si>
  <si>
    <t>FORTALECIMIENTO DE LA COMUNIDAD ÉTNICA RAIZAL DE SAN ANDRÉS PARA EL RECONOCIMIENTO SOCIAL E INSTITUCIONAL DE LA IDENTIDAD ÉTNICA Y CULTURAL ACOMPAÑÁNDOLOS EN SUS PROCESOS ORGANIZATIVOS PROPIOS SAN ANDRÉS, PROVIDENCIA Y SANTA CATALINA.</t>
  </si>
  <si>
    <t>Fortalecimiento a la Comisión Consultiva Departamental</t>
  </si>
  <si>
    <t>Apoyar los planes de etnodesarrollo de los Consejos Raizales.</t>
  </si>
  <si>
    <t>Apoyar el desarrollo de los planes de acción de las organizaciones raizales.</t>
  </si>
  <si>
    <t>Creación y puesta en marcha de un mecanismo de Registro Público Único Departamental para Consejos Comunitarios Raizales, Formas y Expresiones Organizativas y Organizaciones de Base de la Comunidad raizal</t>
  </si>
  <si>
    <t>Usuarios del sistema</t>
  </si>
  <si>
    <t xml:space="preserve">Fortalecer a la Comisión Consultiva Departamental </t>
  </si>
  <si>
    <t>IMPLEMENTACION DE ESTRATEGIAS EDUCATIVAS A FIN DE ADQUIRIR CONOCIMIENTOS, HABILIDADES TECNICAS Y PRACTICAS PARA LA PROMOCION DE LA CULTURA, HISTORIA, PRACTICAS TRADICIONALES Y COSTUMBRES SAN ANDRES</t>
  </si>
  <si>
    <t>Formación de emprendimiento cultural al sector raizal</t>
  </si>
  <si>
    <t>Fortalecer a la comunidad Raizal a través  del desarrollo de acciones y estrategias  educativas a fin de adquirir conocimientos,  habilidades, técnicas y prácticas</t>
  </si>
  <si>
    <t>Acciones 
ejecutadas 
con las 
comunidades</t>
  </si>
  <si>
    <t>Asistir técnicamente a la comunidad raizal en temas de pedagogía de Memoria Histórica</t>
  </si>
  <si>
    <t>Iniciativas de memoria histórica asistidas técnicamente</t>
  </si>
  <si>
    <t>positiva</t>
  </si>
  <si>
    <t>Seguridad Y Convivencia Ciudadana</t>
  </si>
  <si>
    <t>AVANZANDO HACIA LA CONVIVENCIA PACIFICA EN EL TERRITORIO</t>
  </si>
  <si>
    <t>FORTALECIMIENTO DE ESPACIOS DE PARTICIPACION COMUNAL EN EL ARCHOIPIELAGLO DE SAN ANDRES, PROVIDENCIA</t>
  </si>
  <si>
    <t>Encuentros comunales promoviendo la inclusión e integración.</t>
  </si>
  <si>
    <t>Impulsar y apoyar los encuentros comunales y la exaltación comunal, promoviendo la inclusión e integración.</t>
  </si>
  <si>
    <t>FORTALECIMIENTO A LAS JUNTAS DE ACCIÓN COMUNALES PARA MEJORAR SU GESTIÓN, ORGANIZACIÓN, FUNCIONAMIENTO Y SOSTENIBILIDAD EN EL ARCHIPIÉLAGO DE SAN ANDRÉS</t>
  </si>
  <si>
    <t>Fortalecer las Juntas  Comunales para mejorar su gestión, organización, funcionamiento interno y sostenibilidad financiera</t>
  </si>
  <si>
    <t xml:space="preserve">Dotación de salones comunales, garantizando su adecuado funcionamiento de acuerdo con las necesidades de cada Junta de Acción Comunal. </t>
  </si>
  <si>
    <t>Salones comunales dotados</t>
  </si>
  <si>
    <t>Fortalecer las capacidades en las Juntas de acción Comunal, a través de estrategias de Capacitación y formación.</t>
  </si>
  <si>
    <t>Potenciar e implantar los escenarios de dialogo y resolución de conflictos en espacios comunitarios, a través del Programa “MEDIADORES DE PAZ COMUNAL”</t>
  </si>
  <si>
    <t>Iniciativas para la promoción de la convivencia implementadas</t>
  </si>
  <si>
    <t>Fortalecer la Juntas Comunales para mejorar su gestión, organización, funcionamiento interno y sostenibilidad financiera.</t>
  </si>
  <si>
    <t>Elaborar documento técnico para el seguimiento de la  Política Política Pública Comunal Departamental</t>
  </si>
  <si>
    <t>documento de evaluacion elaborado</t>
  </si>
  <si>
    <t>Actualizar, socializar e implementar la Política Pública Comunal Departamental, conforme a la Ley 2166 de 2021 y al decreto reglamentario 1501 de 2023.</t>
  </si>
  <si>
    <t xml:space="preserve">documento de planeacion elaborado </t>
  </si>
  <si>
    <t xml:space="preserve">Personas capacitadas </t>
  </si>
  <si>
    <t>Instancias territoriales asistidas</t>
  </si>
  <si>
    <t>Apoyar las iniciativas productivas y sociales para el desarrollo comunitario, lideradas por las organizaciones de acción comunal.</t>
  </si>
  <si>
    <t>Unidades productivas colectivas con asistencia técnica</t>
  </si>
  <si>
    <t>APOYO, FOMENTO Y DESARROLLO DE ENCUENTROS DEPORTIVOS Y RECREATIVOS COMUNALES PARA  AVANZAR EN EL ARCHIPIÉLAGO DE SAN ANDRÉS, PROVIDENCIA</t>
  </si>
  <si>
    <t>Servicio de apoyo a la actividad física La recreación y el deporte.</t>
  </si>
  <si>
    <t>Impulsar y apoyar los encuentros Deportivos Comunales y la participación de los organismos comunales del departamento.</t>
  </si>
  <si>
    <t>Personas beneficiadas</t>
  </si>
  <si>
    <t>AVANZANDO HACIA EL FORTALECIMIENTO DEL SECTOR RELIGIOSO COMO CONSTRUCTOR DE PAZ</t>
  </si>
  <si>
    <t>Fortalecimiento y Estructuración para la implementación de la Política Pública de Libertad Religiosa en el Departamento Archipiélago de San Andrés, Providencia San Andrés, Providencia</t>
  </si>
  <si>
    <t>Elaboración e implementación de la Política Publica integral de Libertad de Religiosa, dialogo social y convivencia en el Departamento</t>
  </si>
  <si>
    <t>Diseñar e implementar la Política Pública integral de Libertad de Religiosa, dialogo social y convivencia en el Departamento.</t>
  </si>
  <si>
    <t>Documentos
de política
elaborados e
implementado</t>
  </si>
  <si>
    <t>Elaborar documento de evaluación técnico para el seguimiento de la Política Pública integral de Libertad de Religiosa, dialogo socia</t>
  </si>
  <si>
    <t>Elaborar documento técnico para el seguimiento de la Política Pública integral de Libertad de Religiosa, dialogo social.</t>
  </si>
  <si>
    <t>Documentos de evaluación elaborados</t>
  </si>
  <si>
    <t>Creación e implementación de programa de reconciliación, Protección, Paz y Perdón como instrumento de atención integral y espiritual a la población vulnerable del departamento desde los barrios</t>
  </si>
  <si>
    <t>Creación e implementación de programa de reconciliación, Protección, Paz y Perdón como instrumento de atención integral y espiritual a la población vulnerable del departamento desde los barrios.</t>
  </si>
  <si>
    <t>Implementar estrategia de Capacitaciones y fortalecimiento del derecho fundamental de la Libertad Religiosa en el Departamento</t>
  </si>
  <si>
    <t>Implementar estrategia de fortalecimiento del derecho fundamental de la Libertad Religiosa, igualdad y No Estigmatización de manera integral en el Departamento</t>
  </si>
  <si>
    <t>Estrategias de promoción de la garantía de derechos</t>
  </si>
  <si>
    <t>Elaborar el plan de acción de la Mesa Departamental de Libertad Religiosa y de Cultos y su articulación con el SINALIBREC</t>
  </si>
  <si>
    <t>Documento de planeación elaborado</t>
  </si>
  <si>
    <t>Promover espacios de participación con la implementación del plan de acción de la Mesa Departamental de Libertad Religiosa y de Cultos y su articulación con el SINALIBREC</t>
  </si>
  <si>
    <t>Promover espacios de participación a través de la implementación del plan de acción de la Mesa Departamental de Libertad Religiosa y de Cultos y su articulación con el SINALIBREC.</t>
  </si>
  <si>
    <t>Espacios de participación promovidos</t>
  </si>
  <si>
    <t>Oportunidades</t>
  </si>
  <si>
    <t>Avanzando hacia el fortalecimiento del sector religioso como constructor de paz</t>
  </si>
  <si>
    <t>DESARROLLO DE ACTIVIDADES Y EVENTOS CULTURALES, ACADÉMICOS Y ARTISTICOS QUE PROMUEVAN Y FORTALEZCAN LAS PRÁCTICAS RELIGIOSAS DEL  DEPARTAMENTO ARCHIPIÉLAGO DE SAN ANDRÉS Y PROVIDENCIA</t>
  </si>
  <si>
    <t>Eventos culturales y religiosos ,académicos y artísticos que promuevan y 
fortalezcan las practicas religiosas del Departamento Archipiélago de San Andrés, 
Providencia</t>
  </si>
  <si>
    <t>Organizar y realizar  eventos  culturales, académicos y artísticos que promuevan y fortalezcan la Cultura Religiosa del Departamento a nivel nacional e internacional.  </t>
  </si>
  <si>
    <t>Eventos de promoción de actividades culturales realizadas</t>
  </si>
  <si>
    <t>AVANZANDO HACIA EL MEJORAMIENTO DE LA PRODUCTIVIDAD ORGANIZACIONAL</t>
  </si>
  <si>
    <t>Fortalecimiento de la Participación Ciudadana en los Procesos Electorales y Democráticos en la Isla de San Andrés</t>
  </si>
  <si>
    <t>Apoyo a la organización logística de los procesos electorales y democráticos a realizarse en el departamento.</t>
  </si>
  <si>
    <t>Fortalecer la participación ciudadana y democrática para la gestión y la transparencia.</t>
  </si>
  <si>
    <t>Procesos electorales realizados</t>
  </si>
  <si>
    <t>Avanzando hacia el mejoramiento de la productividad organizacional</t>
  </si>
  <si>
    <t>IMPLEMENTACIÓN DE ESTRATEGIAS DE FORTALECIMIENTO DE CAPACIDADES CIUDADANAS PARA EL CONTRO SOCIAL, FISCAL Y PARTICPATIVO EN LA GESTIÓN PÚBLICA EN LA ISLA DE SAN ANDRÉS.</t>
  </si>
  <si>
    <t>Capacitaciones sobre mecanismos de participación ciudadana y de control fiscal</t>
  </si>
  <si>
    <t>Fortalecer la participación ciudadana y democrática para la gestión y la trasparencia</t>
  </si>
  <si>
    <t>Estrategias de fortalecimiento de capacidades ciudadanas para el control social implementadas</t>
  </si>
  <si>
    <t>Veeduría comformada para el Departamento Archipiélago</t>
  </si>
  <si>
    <t>Herramientas tecnológicas promovidas para facilitar el acceso a la infornación pública</t>
  </si>
  <si>
    <t xml:space="preserve">MOVILIDAD </t>
  </si>
  <si>
    <t xml:space="preserve">COMPETITIVIDAD </t>
  </si>
  <si>
    <t>MOVILIDAD E INFRAESTRUCTURA</t>
  </si>
  <si>
    <t>AVANZANDO EN EL FORTALECIMIENTO DE LA INFRAESTRUCTURA VIAL</t>
  </si>
  <si>
    <t xml:space="preserve">FORTALECIMIENTO, OPTIMIZACION Y GESTION DE LOS TRÁMITES RELACIONADOS CON LA MOVILIDAD VEHICULAR EN SAN ANDRES. </t>
  </si>
  <si>
    <t xml:space="preserve">Implementacion de estrategia parap romover una movilidad segura y sostenible </t>
  </si>
  <si>
    <t xml:space="preserve">Extender el plan de semaforización </t>
  </si>
  <si>
    <t>Vías con dispositivos de control y señalización instalados</t>
  </si>
  <si>
    <t>INGRESOS CORRIENTES-LIBRE DESTINACIÒN</t>
  </si>
  <si>
    <t>Campañas pedagógicas para circulación vial y la utilización de parqueadero</t>
  </si>
  <si>
    <t>INGRESOS CORRIENTES-LIBRE DESTINACIÒN- RB MULTAS SIMIT</t>
  </si>
  <si>
    <t>AVANZANDO HACIA LA MOVILIDAD  SOSTENIBLE Y ALTERNATIVA</t>
  </si>
  <si>
    <t xml:space="preserve">Campañas pedagógicas sobre movilidad sostenible y alternativa </t>
  </si>
  <si>
    <t>INGRESOS CORRIENTES-LIBRE DESTINACIÒN-MULTAS SIMIT</t>
  </si>
  <si>
    <t>AVANZANDO HACIA LA OPTIMIZACIÓN DE LOS TRAMITES  Y GESTIÓN  RELACIONADOS CON MOVILIDAD VEHICULAR</t>
  </si>
  <si>
    <t>Estrategia de educación con campañas pedagógicas en seguridad vial en las diferentes instituciones educativas y demás actores viales del departamento</t>
  </si>
  <si>
    <t>INGRESOS CORRIENTES-LIBRE DESTINACIÒN-INGRESOS CORRIENTES FONPET</t>
  </si>
  <si>
    <t>Implementación de estrategias para promover una Movilidad segura y sostenible</t>
  </si>
  <si>
    <t>Operativos de control realizados</t>
  </si>
  <si>
    <t>Realización de campañas pedagógicas con respecto a los beneficios de chatarrización</t>
  </si>
  <si>
    <t>SECRETARIA DE PLANEACION</t>
  </si>
  <si>
    <t>AVANZANDO HACIA LA CONSTRUCCIÓN DE UN SISTEMA DE INFORMACIÓN TERRITORIAL (SIT)</t>
  </si>
  <si>
    <t xml:space="preserve">Actualización e implementación de un Sistema de Información Geográfica SIG- para el Departamento Archipiélago de San Andrés Providencia y Santa Catalina </t>
  </si>
  <si>
    <t>Contrataciòn Personal de Apoyo Gestiòn Sistema de Informaciòn Geogràfica</t>
  </si>
  <si>
    <t>Fortalecimiento del Sistema de Información Geográfico (SIG)</t>
  </si>
  <si>
    <t>Sistemas de información actualizados</t>
  </si>
  <si>
    <t>Ingresos Corrientes-Libre destinaciòn</t>
  </si>
  <si>
    <t>Actualización e implementación de la estratificación en San Andrés</t>
  </si>
  <si>
    <t>Implementación de la nueva metodología de estratificación en el departamento</t>
  </si>
  <si>
    <t>Actualización de la estratificación socioeconómica del departamento</t>
  </si>
  <si>
    <t>Predios con estratificación socioeconómica</t>
  </si>
  <si>
    <t>Aportes privados para estratificación</t>
  </si>
  <si>
    <t>Desarrollo Análisis y Fortalecimiento del Ecosistema Laboral en   San Andres y Providencia</t>
  </si>
  <si>
    <t>Realizar investigaciones y análisis sobre mercado laboral en el departamento.</t>
  </si>
  <si>
    <t>Realizar investigaciones y análisis sobre mercado laboral en el departamento</t>
  </si>
  <si>
    <t>Boletines Técnicos de la Temática Industria producidos</t>
  </si>
  <si>
    <t> Estrategias para incentivar la generación de empleo y reducción de barreras para insertarse en el mercado laboral.</t>
  </si>
  <si>
    <t>Estrategias para incentivar la generación de empleo y reducción de barreras para insertarse en el mercado laboral</t>
  </si>
  <si>
    <t>Estrategias realizadas</t>
  </si>
  <si>
    <t>Diseño e implementación del Sistema de Información territorial (SIT)  San Andrés</t>
  </si>
  <si>
    <t>Diseño e implemetación de un sistema de información territorial.</t>
  </si>
  <si>
    <t>Diseño e implementación del Sistema de Informaciòn Territorial (SIT)</t>
  </si>
  <si>
    <t>Sistemas de información implementados</t>
  </si>
  <si>
    <t>PRODUCTIVIDAD, CIENCIA, TECNOLOGÍA E INNOVACIÓN</t>
  </si>
  <si>
    <t>AVANZANDO HACIA EL FORTALECIMIENTO DE LA CULTURA DE INNOVACIÓN Y EMPRENDIMIENTO                                     .  AVANZANDO HACIA EL FORTALECIMIENTO DE LA INVESTIGACIÓN Y EL DESARROLLO DE PROYECTOS CIENTÍFICOS</t>
  </si>
  <si>
    <t>Fortalecimiento de los programas de ciencia, tecnología e innovación para el desarrollo de proyectos relevantes en el Archipiélago de    San Andrés</t>
  </si>
  <si>
    <t>Apoyo a los procesos encaminados al empoderamiento de la ciencia la tecnología e innovación en San Andrés</t>
  </si>
  <si>
    <t>Promover la cultura y vocación científica de los niños, niñas y adolescentes y talento humano local</t>
  </si>
  <si>
    <t>Estrategias de apropiación realizadas</t>
  </si>
  <si>
    <t>Implementación de las estrategias para la apropiación social de la ciencia, tecnología e innovación</t>
  </si>
  <si>
    <t>PRODUCTIVIDAD CIENCIA TECNOLOGIA E INNOVACION</t>
  </si>
  <si>
    <t>Fortalecimiento en emprendimiento y desarrollo empresarial para aumentar la capacidad productiva en San Andrés</t>
  </si>
  <si>
    <t xml:space="preserve"> Convocatorias de Fortalecimiento Empresarial</t>
  </si>
  <si>
    <t>Establecer retos, programas, proyectos y actividades para el fomento de mentalidad y cultura de la innovación y emprendimiento en áreas claves para el desarrollo sostenible</t>
  </si>
  <si>
    <t>Proyectos de innovación cofinanciados</t>
  </si>
  <si>
    <t> Realizacion Congreso Departamental empresarial</t>
  </si>
  <si>
    <t>AVANZANDO HACIA EL MEJORAMIENTO DE LOS RESULTADOS DEPARTAMENTALES EN EL ÍNDICE DE DESEMPEÑO INSTITUCIONAL</t>
  </si>
  <si>
    <t>Optimización y mejoramiento de la gestión pública a través del Modelo Integrado de Planeación y Gestión (MIPG) en la Gobernación de   San Andrés</t>
  </si>
  <si>
    <t> Seguimiento y optimización de las políticas del Modelo Integrado de Planeación y Gestión</t>
  </si>
  <si>
    <t>Documentos de políticas de MIPG elaborados</t>
  </si>
  <si>
    <t>SGP, Proposito General Otros</t>
  </si>
  <si>
    <t xml:space="preserve"> Capacitación y actualización de la normativa y lineamientos requeridos en los procesos de MIPG</t>
  </si>
  <si>
    <t>Monitorear y Actualizar las estrategias de implementación de MIPG Incluyendo los subsistemas de gestión documental y fortalecimiento de atención al ciudadano</t>
  </si>
  <si>
    <t>AVANZANDO HACIA EL MEJORAMIENTO DE LAS CONDICIONES DE HABITABILIDAD DE LAS FAMILIAS ISLEÑAS</t>
  </si>
  <si>
    <t>Mejoramiento de las condiciones de habitabilidad de las familias isleñas en   San Andrés</t>
  </si>
  <si>
    <t> Mejoramiento, mantenimiento, adecuación y/o reconstrucción de viviendas existentes.</t>
  </si>
  <si>
    <t>Mejoramiento, Rehabilitación remodelación y adecuaciones de viviendas</t>
  </si>
  <si>
    <t>Hogares beneficiados con mejoramiento de una vivienda  </t>
  </si>
  <si>
    <t>Sociedad de Activos Especiales SAE</t>
  </si>
  <si>
    <t>Diseño de una estrategia de desarrollo productivo y apoyo a la consolidación de la Comisión Regional de Competitividad e Innovación de  San Andrés</t>
  </si>
  <si>
    <t>Apoyo y consolidación de Comisión Regional de Competitividad e Innovación</t>
  </si>
  <si>
    <t>Diseñar una estrategia de desarrollo productivo para el departamento</t>
  </si>
  <si>
    <t>Ingresos Corrientes-Libre destinación</t>
  </si>
  <si>
    <t>Servicio de apoyo y consolidación de Comisión Regional de Competitividad e Innovación.</t>
  </si>
  <si>
    <t>Planes de trabajo concertado con las CRC para su consolidación</t>
  </si>
  <si>
    <t>OPORTUNIDAD</t>
  </si>
  <si>
    <t>AVANZANDO HACIA EL FORTALECIMIENTO DEL SISTEMA DE IDENTIFICACIÓN DE POTENCIALES BENEFICIARIOS DE PROGRAMAS SOCIALES (SISBEN)</t>
  </si>
  <si>
    <t>Fortalecimiento del sistema de identificación de potenciales beneficiarios de programas sociales (SISBEN) en  San Andrés</t>
  </si>
  <si>
    <t>Aumentar la efectividad en el proceso de aplicación de la ficha de caracterización socioeconómica.</t>
  </si>
  <si>
    <t>Hogares que realizaron la encuesta</t>
  </si>
  <si>
    <t>PLANEACIÒN SOSTENIBLE</t>
  </si>
  <si>
    <t>Implementación de acciones para el ordenamiento territorial adoptando la normatividad vigente en el Departamento archipielago de   San Andrés</t>
  </si>
  <si>
    <t> Implementar acciones para la legalidad en los barrios y el espacio pùblico</t>
  </si>
  <si>
    <t>Diseñar e implementar instrumentos de planeación y política de ordenamiento territorial sostenible y resiliente.</t>
  </si>
  <si>
    <t>FINANZAS PÙBLICAS</t>
  </si>
  <si>
    <t>AVANZANDO HACIA EL FORTALECIMIENTO DE LA GESTIÓN DE RECURSOS PARA APALANCAR LA INVERSIÓN PÚBLICA EN EL TERRITORIO.</t>
  </si>
  <si>
    <t>Fortalecimiento de la Gestión de  Recursos para  Apalancar la Inversión Pública en el Territorio del Departamento Archipiélago de San Andrès y     Providencia</t>
  </si>
  <si>
    <t> Implementar un proceso integro de planificación, priorización, formulación e identificación de fuentes de financiación nacionales y de cooperación internacional para financiar proyectos de inversión.</t>
  </si>
  <si>
    <t>Implementar un proceso integro de planificación, priorización, formulación e identificación de fuentes de financiación nacionales y de cooperación internacional para proyectos de inversión</t>
  </si>
  <si>
    <t>Secretaría de seguridad y convivencia</t>
  </si>
  <si>
    <t>Seguridad y Convivencia</t>
  </si>
  <si>
    <t>Avanzando hacia el Fortalecimiento de los Escenarios y Actores de la Seguridad</t>
  </si>
  <si>
    <t>Humanización de los servicios brindados hacia las personas privadas de la libertad (PPL) y jóvenes en conflicto con la Ley en la Isla de San
Andrés</t>
  </si>
  <si>
    <t>Construcción de un nuevo centro penitenciario y carcelario para el Departamento</t>
  </si>
  <si>
    <t>Cupos penitenciarios y carcelarios entregados (nacionales y territoriales)</t>
  </si>
  <si>
    <t>2024002880062</t>
  </si>
  <si>
    <t>Reforzar los programas de reinserción, reivindicación y reconciliación con la
sociedad civil de personas en conflicto con la ley</t>
  </si>
  <si>
    <t>Personas privadas de la libertad (PPL) que reciben Servicio de resocialización</t>
  </si>
  <si>
    <t>Coadyuvar al desarrollo armónico del Sistema de Responsabilidad Penal para Adolescentes (SRPA) promoviendo acciones encaminadas al programa de justicia juvenil
restaurativa</t>
  </si>
  <si>
    <t>Jornadas de formación realizados</t>
  </si>
  <si>
    <t>Implementación de la Comisaria de Familia 24 horas para la prevención y atención permanente de la violencia intrafamiliar en la Isla de San
Andrés</t>
  </si>
  <si>
    <t>Garantizar el funcionamiento de la Comisaria de Familia 24 horas</t>
  </si>
  <si>
    <t>Espacios de integración de oferta pública generados</t>
  </si>
  <si>
    <t xml:space="preserve">Implementación de acciones en la prevención y atención a víctimas de violencia
intrafamiliar, en especial a NNA en San Andres </t>
  </si>
  <si>
    <t>Avanzando hacia la convivencia pacifica en el territorio</t>
  </si>
  <si>
    <t>Fortalecimiento de los procesos de derechos humanos en el territorio insular de San Andres y Providencia</t>
  </si>
  <si>
    <t>Fortalecimiento del Consejo Departamental de Paz, Reconciliación, Derechos Humanos, Convivencia y Derechos Étnicos</t>
  </si>
  <si>
    <t>Instancias territoriales asistidas técnicamente</t>
  </si>
  <si>
    <t>INGRESOS PROPIOS /CORRIENTES LIBRE DESTINACION</t>
  </si>
  <si>
    <t>Implementar los centros de traslado por protección de acuerdo con los
lineamientos de la Ley 1801 de 2016</t>
  </si>
  <si>
    <t>Articulación interinstitucional con la unidad nacional de protección UNP para
garantizar la seguridad y protección de lideres y lideresas sociales y defensores de los derechos
humanos</t>
  </si>
  <si>
    <t>Fortalecimiento de la Seguridad y la Fuerza Publica en la isla San Andrés</t>
  </si>
  <si>
    <t>Potenciar la participación ciudadana en la búsqueda del fortalecimiento de la
percepción de la seguridad en el territorio</t>
  </si>
  <si>
    <t>Fomentar la cooperación de la comunidad con las autoridades para el esclarecimiento del delito</t>
  </si>
  <si>
    <t>Recompensas entregadas a la ciudadanía</t>
  </si>
  <si>
    <t>Avanzando hacia la convivencia pacífica en el territorio.</t>
  </si>
  <si>
    <t>Desarrollo de acciones orientadas hacia el avance en la búsqueda de un entorno pacífico, legal y en armonía ciudadana en la isla de San
Andrés</t>
  </si>
  <si>
    <t>Formulación e implementación de una política pública de cultura ciudadana que contribuya a la transformación social y cohesión del territorio</t>
  </si>
  <si>
    <t>Evaluación y seguimiento de una política pública de cultura ciudadana que contribuya a la transformación social y cohesión del territorio</t>
  </si>
  <si>
    <t>Diseñar, implementar, ejecutar y realizar seguimiento a los procesos individuales y colectivos en pro de lograr el mejoramiento de la convivencia.</t>
  </si>
  <si>
    <t>Diseñar e implementar una estrategia interinstitucional articulada orientada al control del ruido en pro del mejoramiento de la convivencia pacífica de los habitantes de San
Andrés Isla</t>
  </si>
  <si>
    <t>Facilitar el desarrollo del Sistema de Responsabilidad Penal para Adolescentes (SRPA) brindando la infraestructura física para el funcionamiento del centro de internamiento
preventivo y transitorio</t>
  </si>
  <si>
    <t>Sedes adecuadas</t>
  </si>
  <si>
    <t>Realizar intervenciones comunitarias para mejorar la convivencia pacífica en el territorio</t>
  </si>
  <si>
    <t>Avanzando hacia el Fortalecimiento de la Seguridad y la Fuerza Pública</t>
  </si>
  <si>
    <t>Administración del Fondo de Seguridad de las Entidades Territoriales FONSET de la isla de San Andrés</t>
  </si>
  <si>
    <t>Seguimiento y evaluación del Plan Integral de Seguridad y Convivencia Ciudadana PISCC</t>
  </si>
  <si>
    <t>MULTAS DE POLICIA- FONSET - FONDO DE SEGURIDAD</t>
  </si>
  <si>
    <t>Aumentar la cantidad de zonas de atención, prevención y mediación policial en áreas estratégicas del territorio.</t>
  </si>
  <si>
    <t>Estaciones de policía construidas y dotadas</t>
  </si>
  <si>
    <t>Dotación de vehículos, elementos tecnológicos, talento humano y servicios a las fuerzas.</t>
  </si>
  <si>
    <t>Unidades dotadas</t>
  </si>
  <si>
    <t>FONSET - FONDO DE SEGURIDAD</t>
  </si>
  <si>
    <t>Avanzando hacia el fortalecimiento de los escenarios y actores de la seguridad</t>
  </si>
  <si>
    <t>2024002880056</t>
  </si>
  <si>
    <t>Consolidación de los escenarios y espacios de justicia en la isla de San Andrés</t>
  </si>
  <si>
    <t>Garantizar el optimo funcionamiento de la casa de justicia</t>
  </si>
  <si>
    <t>Casas de justicia en operación</t>
  </si>
  <si>
    <t>Avanzando hacia la convivencia pacífica en el territorio Planeación sostenible</t>
  </si>
  <si>
    <t>Control, Inspección y Vigilancia del Espacio Público en la Isla de San Andrés</t>
  </si>
  <si>
    <t>Realizar acciones de inspección, vigilancia y control del espacio público</t>
  </si>
  <si>
    <t>Diligencias de inspección realizadas</t>
  </si>
  <si>
    <t xml:space="preserve">Fortalecimiento de los procesos de derechos humanos en el territorio insular de san andres y providencia
</t>
  </si>
  <si>
    <t xml:space="preserve">Desarrollar acciones orientadas a la atención integral de la población migrante desde el enfoque de los derechos humanos </t>
  </si>
  <si>
    <t>Medidas implementadas en cumplimiento de las obligaciones internacionales en materia de Derechos Humanos y Derecho Internacional Humanitario</t>
  </si>
  <si>
    <t xml:space="preserve">Fortalecer el servicio de la Policia Nacional a traves de incentivos para aumentar la efectividad. </t>
  </si>
  <si>
    <t>Fortalecer la capacidad de atención de las autoridades policiales y militares en el territorio para mejorar la seguridad.</t>
  </si>
  <si>
    <t>Estrategias implementadas</t>
  </si>
  <si>
    <t xml:space="preserve">Evidencia documental y legal (actas, contratos, informes):
Evidencia financiera y tecnica (CDP, RP, facturas):
Evidencia visual y social (fotos, videos, registros digitales):
LINK N°1 - 2025-02-19: https://web.facebook.com/reel/972843221094730?locale=es_LA 
LINK N°2: 2025-03-08: AVANCE DEL 35%
https://web.facebook.com/share/p/1C1Nmn2f3H/
LINK N°3: 2025-03-21: https://web.facebook.com/share/p/1BnxqrMNCA/
LINK N°4: 2025-03-30: https://web.facebook.com/share/p/1DLN8qsPAc/
LINK N°5: 2025-05-05: AVANCE DEL 60%
https://web.facebook.com/share/p/1C1Nmn2f3H/
LINK N°6: 2025-05-18: https://web.facebook.com/reel/671999182420161?locale=es_LA
LINK N°7: 2025-07-23: https://web.facebook.com/share/v/1G3PtGBTjt/
LINK N°8: 2025-11-29: https://web.facebook.com/share/p/1AaEbmYQW8/
</t>
  </si>
  <si>
    <t>Evidencia documental y legal (actas, contratos, informes):
Evidencia financiera y tecnica (CDP, RP, facturas):
Evidencia visual y social (fotos, videos, registros digitales):
LINK N°0: https://web.facebook.com/share/v/1AARnkusoo/
LINK N°1 - 2025-02-03; https://web.facebook.com/share/p/14c4ZWo66Za/
LINK N°2 - 2025-02-19: https://web.facebook.com/reel/972843221094730?locale=es_LA  
LINK N°3: 2025-03-08: AVANCE DEL 60%
https://web.facebook.com/share/p/1C1Nmn2f3H/
LINK N°4 - 2025-03-21: https://web.facebook.com/share/p/17kZx4kWnB/
LINK N°5 - 2025-04-07: https://web.facebook.com/share/p/1888u2M4T7/
LINK N°6 - 2025-04-25: https://web.facebook.com/share/v/1G4cLf6RPg/
LINK N°7 - 2025-05-05: 88% de avance 
https://web.facebook.com/share/p/1CPeo7Gphp/
LINK N°8: 2025-07-12; INNAUGURACIÓN: https://web.facebook.com/share/p/1BgbVb32m6/
LINK N°9: 2025-07-14: https://web.facebook.com/share/p/1AWFuFtYGR/
LINK N°10: 2025-07-16: https://web.facebook.com/share/v/1CsrEcL2WD</t>
  </si>
  <si>
    <t>Evidencia documental y legal (actas, contratos, informes):
Evidencia financiera y tecnica (CDP, RP, facturas):
Evidencia visual y social (fotos, videos, registros digitales):
LINK N°0: https://web.facebook.com/share/v/1AHN8oJx53/
LINK N°1: 2025-01-03:  Casa ludica del cove: https://web.facebook.com/share/v/185fGGyB5V/
LINK N°2 - 2025-02-19: https://web.facebook.com/reel/972843221094730?locale=es_LA 
LINK N°3: 2025-06-24 - Claymond: https://web.facebook.com/share/p/17kXdMPjPM/</t>
  </si>
  <si>
    <t>Evidencia documental y legal (actas, contratos, informes):
Evidencia financiera y tecnica (CDP, RP, facturas):
Evidencia visual y social (fotos, videos, registros digitales):
LINK N°0 - 2025-01-03: https://web.facebook.com/share/v/1DdV8HrXBk/
LINK N°1 - 2025-02-19: https://web.facebook.com/reel/972843221094730?locale=es_LA 
LINK N°2:2025-07-27 - LAS PALMAS: https://web.facebook.com/share/p/1a67Pgnox5/
LINK N°3: 2025-04-17 - POLI DEL BIGHT: https://web.facebook.com/share/v/1AaC1ADFx9/</t>
  </si>
  <si>
    <t>SECRETARÍA DE INFRAESTRUCTURA</t>
  </si>
  <si>
    <t>MOVILIDAD E INFRAESTRUCTURA VIAL</t>
  </si>
  <si>
    <t>2020002880048</t>
  </si>
  <si>
    <t>RECONSTRUCCION, REHABILITACION Y/O MANTENIMIENTO DE VIAS EN BARRIOS LEGALIZADOS Y SECTORES EN SAN ANDRES, CARIBE SAN ANDRES"</t>
  </si>
  <si>
    <t>RECONSTRUCCION, REHABILITACION Y/O MANTENIMIENTO DE VIAS EN BARRIOS LEGALIZADOS Y SECTORES EN SAN ANDRES, CARIBE SAN ANDRES</t>
  </si>
  <si>
    <t>Vías secundarias mantenidas, mejoradas o rehabilitadas</t>
  </si>
  <si>
    <t>Vía secundaria mejorada</t>
  </si>
  <si>
    <t xml:space="preserve">DESAHORRO FONPET </t>
  </si>
  <si>
    <t>521 - RB FONDO SUBSIDIO SOBRETASA A LA GASOLINA</t>
  </si>
  <si>
    <t>650 - ACPM REASIGNADO ACUERDO DE REESTRUCTURACION</t>
  </si>
  <si>
    <t>651 - RB ACPM REASIGNADO ACUERDO DE REESTRUCTURACION</t>
  </si>
  <si>
    <t>Andenes mantenidos y/o rehabilitados para mejorar la movilidad de peatones</t>
  </si>
  <si>
    <t>Andenes mantenidos</t>
  </si>
  <si>
    <t>2020002880071</t>
  </si>
  <si>
    <t>REHABILITACION, CONSTRUCCIÓN Y EMBELLECIMIENTO DEL ESPACIO PUBLICO PARA USO Y TRANSITO PEATONAL EN SECTORES DE SAN ANDRES ILAS SAN ANDRES</t>
  </si>
  <si>
    <t>Vías no tradicionales mantenidas, mejoradas o rehabilitadas</t>
  </si>
  <si>
    <t>Mejoramiento de vías con soluciones no tradicionales</t>
  </si>
  <si>
    <t>2020002880070</t>
  </si>
  <si>
    <t>ESTUDIOS Y DISEÑOS PARA LA REHABILITACION O CONSTRUCCION DE LAS VIAS EN BARRIOS O SECTORES EN LA ISLA DE SAN ANDRES, SAN ANDRES"</t>
  </si>
  <si>
    <t>ESTUDIOS Y DISEÑOS PARA LA REHABILITACION O CONSTRUCCION DE LAS VIAS EN BARRIOS O SECTORES EN LA ISLA DE SAN ANDRES, SAN ANDRES</t>
  </si>
  <si>
    <t>Vías construidas</t>
  </si>
  <si>
    <t>Vía secundaria construida</t>
  </si>
  <si>
    <t>520 - FONDO SUBSIDIO SOBRETASA A LA GASOLINA</t>
  </si>
  <si>
    <t>Construcción, Intervención de andenes para la circulación de peatones</t>
  </si>
  <si>
    <t>Andenes construidos</t>
  </si>
  <si>
    <t>2020002880050</t>
  </si>
  <si>
    <t>CONSTRUCCION, REHABILITACION Y MEJORAMIENTO DE LA RED DE ALCANTARRILLADO PLUVIAL SAN ANDRES"</t>
  </si>
  <si>
    <t>CONSTRUCCION, REHABILITACION Y MEJORAMIENTO DE LA RED DE ALCANTARRILLADO PLUVIAL SAN ANDRES</t>
  </si>
  <si>
    <t>Redes de alcantarillado pluvial construidas y mejoradas</t>
  </si>
  <si>
    <t>Obras de prevención y control hidráulico intervenidas</t>
  </si>
  <si>
    <t>N/A</t>
  </si>
  <si>
    <t>GESTIÓN</t>
  </si>
  <si>
    <t>Mejoramiento o ampliación del terminal aéreo</t>
  </si>
  <si>
    <t>Aeropuertos mejorados</t>
  </si>
  <si>
    <t>Mejoramiento y/o ampliación del terminal fluvial y/o del canal navegable.</t>
  </si>
  <si>
    <t>Terminal fluvial mejorada</t>
  </si>
  <si>
    <r>
      <t>Construcción y mejoramiento de redes de servicios públicos</t>
    </r>
    <r>
      <rPr>
        <sz val="9"/>
        <color theme="0"/>
        <rFont val="Aptos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</si>
</sst>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#,##0;[Red]#,##0"/>
    <numFmt numFmtId="171" formatCode="0;[Red]0"/>
    <numFmt numFmtId="172" formatCode="_-&quot;$&quot;* #,##0.00_-;\-&quot;$&quot;* #,##0.00_-;_-&quot;$&quot;* &quot;-&quot;??_-;_-@_-"/>
    <numFmt numFmtId="173" formatCode="_-&quot;$&quot;* #,##0_-;\-&quot;$&quot;* #,##0_-;_-&quot;$&quot;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sz val="10"/>
      <name val="Aptos"/>
      <family val="2"/>
    </font>
    <font>
      <sz val="11"/>
      <color theme="1"/>
      <name val="Aptos"/>
      <family val="2"/>
    </font>
    <font>
      <sz val="9"/>
      <name val="Aptos"/>
      <family val="2"/>
    </font>
    <font>
      <sz val="9.5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"/>
      <family val="2"/>
    </font>
    <font>
      <u/>
      <sz val="10"/>
      <color theme="4" tint="-0.249977111117893"/>
      <name val="Aptos"/>
      <family val="2"/>
    </font>
    <font>
      <u/>
      <sz val="11"/>
      <color rgb="FF0070C0"/>
      <name val="Aptos"/>
      <family val="2"/>
    </font>
    <font>
      <u/>
      <sz val="10"/>
      <color theme="10"/>
      <name val="Aptos"/>
      <family val="2"/>
    </font>
    <font>
      <sz val="12"/>
      <name val="Aptos"/>
      <family val="2"/>
    </font>
    <font>
      <sz val="9"/>
      <color theme="0"/>
      <name val="Aptos"/>
      <family val="2"/>
    </font>
    <font>
      <i/>
      <sz val="11"/>
      <name val="Aptos"/>
      <family val="2"/>
    </font>
    <font>
      <sz val="11"/>
      <color rgb="FFFF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7" borderId="0" applyNumberFormat="0" applyBorder="0" applyAlignment="0" applyProtection="0"/>
    <xf numFmtId="0" fontId="6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172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6">
    <xf numFmtId="0" fontId="0" fillId="0" borderId="0" xfId="0"/>
    <xf numFmtId="44" fontId="0" fillId="0" borderId="0" xfId="14" applyFont="1"/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4" fontId="7" fillId="6" borderId="7" xfId="0" applyNumberFormat="1" applyFont="1" applyFill="1" applyBorder="1" applyAlignment="1">
      <alignment horizontal="center" vertical="center" wrapText="1"/>
    </xf>
    <xf numFmtId="0" fontId="8" fillId="3" borderId="0" xfId="0" applyFont="1" applyFill="1"/>
    <xf numFmtId="49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 wrapText="1"/>
    </xf>
    <xf numFmtId="44" fontId="8" fillId="3" borderId="2" xfId="10" applyNumberFormat="1" applyFont="1" applyFill="1" applyBorder="1" applyAlignment="1">
      <alignment horizontal="right" vertical="center" wrapText="1"/>
    </xf>
    <xf numFmtId="4" fontId="8" fillId="4" borderId="2" xfId="11" applyNumberFormat="1" applyFont="1" applyFill="1" applyBorder="1" applyAlignment="1">
      <alignment horizontal="center" vertical="center" wrapText="1"/>
    </xf>
    <xf numFmtId="168" fontId="8" fillId="3" borderId="2" xfId="10" applyNumberFormat="1" applyFont="1" applyFill="1" applyBorder="1" applyAlignment="1">
      <alignment horizontal="right" vertical="center" wrapText="1"/>
    </xf>
    <xf numFmtId="4" fontId="8" fillId="3" borderId="2" xfId="11" applyNumberFormat="1" applyFont="1" applyFill="1" applyBorder="1" applyAlignment="1">
      <alignment horizontal="center" vertical="center" wrapText="1"/>
    </xf>
    <xf numFmtId="167" fontId="10" fillId="3" borderId="2" xfId="14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 wrapText="1"/>
    </xf>
    <xf numFmtId="4" fontId="8" fillId="3" borderId="2" xfId="11" applyNumberFormat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2" fontId="12" fillId="3" borderId="2" xfId="4" applyNumberFormat="1" applyFont="1" applyFill="1" applyBorder="1" applyAlignment="1">
      <alignment horizontal="center" vertical="center" wrapText="1"/>
    </xf>
    <xf numFmtId="167" fontId="8" fillId="3" borderId="2" xfId="14" applyNumberFormat="1" applyFont="1" applyFill="1" applyBorder="1" applyAlignment="1">
      <alignment vertical="center" wrapText="1"/>
    </xf>
    <xf numFmtId="4" fontId="8" fillId="3" borderId="2" xfId="11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0" fillId="3" borderId="0" xfId="0" applyFont="1" applyFill="1"/>
    <xf numFmtId="168" fontId="8" fillId="3" borderId="2" xfId="11" applyNumberFormat="1" applyFont="1" applyFill="1" applyBorder="1" applyAlignment="1">
      <alignment horizontal="right" vertical="center" wrapText="1"/>
    </xf>
    <xf numFmtId="3" fontId="8" fillId="3" borderId="2" xfId="11" applyNumberFormat="1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3" borderId="2" xfId="0" applyFont="1" applyFill="1" applyBorder="1"/>
    <xf numFmtId="0" fontId="8" fillId="3" borderId="2" xfId="4" applyFont="1" applyFill="1" applyBorder="1" applyAlignment="1">
      <alignment horizontal="center" vertical="center" wrapText="1"/>
    </xf>
    <xf numFmtId="166" fontId="8" fillId="3" borderId="2" xfId="10" applyNumberFormat="1" applyFont="1" applyFill="1" applyBorder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left" vertical="center" wrapText="1"/>
    </xf>
    <xf numFmtId="44" fontId="8" fillId="3" borderId="2" xfId="14" applyFont="1" applyFill="1" applyBorder="1" applyAlignment="1">
      <alignment horizontal="right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44" fontId="8" fillId="3" borderId="2" xfId="14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44" fontId="9" fillId="3" borderId="2" xfId="14" applyFont="1" applyFill="1" applyBorder="1" applyAlignment="1">
      <alignment horizontal="center" vertical="center" wrapText="1"/>
    </xf>
    <xf numFmtId="49" fontId="14" fillId="9" borderId="2" xfId="15" applyNumberFormat="1" applyFont="1" applyFill="1" applyBorder="1" applyAlignment="1">
      <alignment horizontal="center" vertical="center" wrapText="1"/>
    </xf>
    <xf numFmtId="49" fontId="14" fillId="3" borderId="2" xfId="15" quotePrefix="1" applyNumberFormat="1" applyFont="1" applyFill="1" applyBorder="1" applyAlignment="1">
      <alignment horizontal="center" vertical="center" wrapText="1"/>
    </xf>
    <xf numFmtId="49" fontId="14" fillId="3" borderId="2" xfId="15" applyNumberFormat="1" applyFont="1" applyFill="1" applyBorder="1" applyAlignment="1">
      <alignment horizontal="center" vertical="center" wrapText="1"/>
    </xf>
    <xf numFmtId="170" fontId="14" fillId="9" borderId="2" xfId="15" applyNumberFormat="1" applyFont="1" applyFill="1" applyBorder="1" applyAlignment="1">
      <alignment vertical="center" wrapText="1"/>
    </xf>
    <xf numFmtId="0" fontId="14" fillId="9" borderId="2" xfId="15" applyFont="1" applyFill="1" applyBorder="1" applyAlignment="1">
      <alignment horizontal="center" vertical="center" wrapText="1"/>
    </xf>
    <xf numFmtId="170" fontId="14" fillId="9" borderId="2" xfId="15" applyNumberFormat="1" applyFont="1" applyFill="1" applyBorder="1" applyAlignment="1">
      <alignment horizontal="center" vertical="center" wrapText="1"/>
    </xf>
    <xf numFmtId="171" fontId="14" fillId="9" borderId="2" xfId="15" applyNumberFormat="1" applyFont="1" applyFill="1" applyBorder="1" applyAlignment="1">
      <alignment horizontal="center" vertical="center" wrapText="1"/>
    </xf>
    <xf numFmtId="0" fontId="16" fillId="3" borderId="2" xfId="16" applyFont="1" applyFill="1" applyBorder="1" applyAlignment="1">
      <alignment horizontal="center" vertical="center"/>
    </xf>
    <xf numFmtId="4" fontId="14" fillId="9" borderId="2" xfId="15" applyNumberFormat="1" applyFont="1" applyFill="1" applyBorder="1" applyAlignment="1">
      <alignment horizontal="center" vertical="center" wrapText="1"/>
    </xf>
    <xf numFmtId="0" fontId="9" fillId="3" borderId="0" xfId="0" applyFont="1" applyFill="1"/>
    <xf numFmtId="170" fontId="14" fillId="3" borderId="2" xfId="15" applyNumberFormat="1" applyFont="1" applyFill="1" applyBorder="1" applyAlignment="1">
      <alignment horizontal="center" vertical="center" wrapText="1"/>
    </xf>
    <xf numFmtId="0" fontId="17" fillId="3" borderId="2" xfId="16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0" xfId="0" applyFont="1" applyFill="1"/>
    <xf numFmtId="49" fontId="9" fillId="3" borderId="2" xfId="0" quotePrefix="1" applyNumberFormat="1" applyFont="1" applyFill="1" applyBorder="1" applyAlignment="1">
      <alignment horizontal="center" vertical="center" wrapText="1"/>
    </xf>
    <xf numFmtId="170" fontId="9" fillId="3" borderId="2" xfId="10" applyNumberFormat="1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4" fontId="18" fillId="3" borderId="2" xfId="16" applyNumberFormat="1" applyFont="1" applyFill="1" applyBorder="1" applyAlignment="1">
      <alignment horizontal="center" vertical="center" wrapText="1"/>
    </xf>
    <xf numFmtId="0" fontId="19" fillId="3" borderId="2" xfId="16" applyFont="1" applyFill="1" applyBorder="1" applyAlignment="1">
      <alignment horizontal="center" vertical="top" wrapText="1"/>
    </xf>
    <xf numFmtId="170" fontId="14" fillId="3" borderId="2" xfId="15" applyNumberFormat="1" applyFont="1" applyFill="1" applyBorder="1" applyAlignment="1">
      <alignment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justify" wrapText="1"/>
    </xf>
    <xf numFmtId="3" fontId="9" fillId="3" borderId="2" xfId="0" applyNumberFormat="1" applyFont="1" applyFill="1" applyBorder="1" applyAlignment="1">
      <alignment horizontal="center" vertical="center" wrapText="1"/>
    </xf>
    <xf numFmtId="171" fontId="14" fillId="3" borderId="2" xfId="15" applyNumberFormat="1" applyFont="1" applyFill="1" applyBorder="1" applyAlignment="1">
      <alignment horizontal="center" vertical="center" wrapText="1"/>
    </xf>
    <xf numFmtId="4" fontId="9" fillId="3" borderId="2" xfId="11" applyNumberFormat="1" applyFont="1" applyFill="1" applyBorder="1" applyAlignment="1">
      <alignment horizontal="center" vertical="center" wrapText="1"/>
    </xf>
    <xf numFmtId="0" fontId="19" fillId="3" borderId="2" xfId="16" applyFont="1" applyFill="1" applyBorder="1" applyAlignment="1">
      <alignment horizontal="center" vertical="center"/>
    </xf>
    <xf numFmtId="0" fontId="19" fillId="3" borderId="2" xfId="16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166" fontId="9" fillId="3" borderId="2" xfId="10" applyNumberFormat="1" applyFont="1" applyFill="1" applyBorder="1" applyAlignment="1">
      <alignment horizontal="right" vertical="center" wrapText="1"/>
    </xf>
    <xf numFmtId="167" fontId="8" fillId="3" borderId="2" xfId="14" applyNumberFormat="1" applyFont="1" applyFill="1" applyBorder="1" applyAlignment="1">
      <alignment horizontal="right" vertical="center" wrapText="1"/>
    </xf>
    <xf numFmtId="167" fontId="8" fillId="3" borderId="2" xfId="14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left" vertical="center" wrapText="1"/>
    </xf>
    <xf numFmtId="167" fontId="9" fillId="3" borderId="2" xfId="14" applyNumberFormat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 wrapText="1"/>
    </xf>
    <xf numFmtId="167" fontId="9" fillId="3" borderId="2" xfId="14" applyNumberFormat="1" applyFont="1" applyFill="1" applyBorder="1" applyAlignment="1">
      <alignment horizontal="center" vertical="center" wrapText="1"/>
    </xf>
    <xf numFmtId="166" fontId="8" fillId="3" borderId="2" xfId="1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166" fontId="8" fillId="3" borderId="2" xfId="7" applyNumberFormat="1" applyFont="1" applyFill="1" applyBorder="1" applyAlignment="1" applyProtection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9" fillId="3" borderId="2" xfId="4" applyNumberFormat="1" applyFont="1" applyFill="1" applyBorder="1" applyAlignment="1">
      <alignment horizontal="center" vertical="center" wrapText="1"/>
    </xf>
    <xf numFmtId="1" fontId="8" fillId="3" borderId="2" xfId="13" applyNumberFormat="1" applyFont="1" applyFill="1" applyBorder="1" applyAlignment="1">
      <alignment horizontal="center" vertical="center" wrapText="1"/>
    </xf>
    <xf numFmtId="166" fontId="20" fillId="3" borderId="2" xfId="10" applyNumberFormat="1" applyFont="1" applyFill="1" applyBorder="1" applyAlignment="1">
      <alignment horizontal="right" vertical="center" wrapText="1"/>
    </xf>
    <xf numFmtId="3" fontId="20" fillId="3" borderId="2" xfId="0" applyNumberFormat="1" applyFont="1" applyFill="1" applyBorder="1" applyAlignment="1">
      <alignment horizontal="left" vertical="center" wrapText="1"/>
    </xf>
    <xf numFmtId="44" fontId="20" fillId="3" borderId="2" xfId="14" applyFont="1" applyFill="1" applyBorder="1" applyAlignment="1">
      <alignment horizontal="right" vertical="center" wrapText="1"/>
    </xf>
    <xf numFmtId="167" fontId="20" fillId="3" borderId="2" xfId="14" applyNumberFormat="1" applyFont="1" applyFill="1" applyBorder="1" applyAlignment="1">
      <alignment horizontal="right" vertical="center" wrapText="1"/>
    </xf>
    <xf numFmtId="44" fontId="20" fillId="3" borderId="2" xfId="14" applyFont="1" applyFill="1" applyBorder="1" applyAlignment="1">
      <alignment horizontal="center" vertical="center" wrapText="1"/>
    </xf>
    <xf numFmtId="4" fontId="20" fillId="3" borderId="2" xfId="11" applyNumberFormat="1" applyFont="1" applyFill="1" applyBorder="1" applyAlignment="1">
      <alignment horizontal="center" vertical="center" wrapText="1"/>
    </xf>
    <xf numFmtId="167" fontId="20" fillId="3" borderId="2" xfId="14" applyNumberFormat="1" applyFont="1" applyFill="1" applyBorder="1" applyAlignment="1">
      <alignment horizontal="center" vertical="center" wrapText="1"/>
    </xf>
    <xf numFmtId="3" fontId="8" fillId="3" borderId="2" xfId="11" applyNumberFormat="1" applyFont="1" applyFill="1" applyBorder="1" applyAlignment="1">
      <alignment horizontal="center" vertical="center" wrapText="1"/>
    </xf>
    <xf numFmtId="49" fontId="10" fillId="3" borderId="2" xfId="0" quotePrefix="1" applyNumberFormat="1" applyFont="1" applyFill="1" applyBorder="1" applyAlignment="1">
      <alignment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169" fontId="8" fillId="3" borderId="2" xfId="11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vertical="center" wrapText="1"/>
    </xf>
    <xf numFmtId="0" fontId="8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8" fillId="3" borderId="2" xfId="0" applyFont="1" applyFill="1" applyBorder="1" applyAlignment="1">
      <alignment vertical="center" wrapText="1"/>
    </xf>
    <xf numFmtId="1" fontId="9" fillId="3" borderId="2" xfId="0" applyNumberFormat="1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2" fontId="8" fillId="3" borderId="2" xfId="0" applyNumberFormat="1" applyFont="1" applyFill="1" applyBorder="1" applyAlignment="1">
      <alignment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166" fontId="8" fillId="3" borderId="2" xfId="6" applyNumberFormat="1" applyFont="1" applyFill="1" applyBorder="1" applyAlignment="1">
      <alignment vertical="center" wrapText="1"/>
    </xf>
    <xf numFmtId="3" fontId="8" fillId="3" borderId="2" xfId="0" applyNumberFormat="1" applyFont="1" applyFill="1" applyBorder="1" applyAlignment="1">
      <alignment vertical="center" wrapText="1"/>
    </xf>
    <xf numFmtId="44" fontId="8" fillId="3" borderId="2" xfId="14" applyFont="1" applyFill="1" applyBorder="1" applyAlignment="1">
      <alignment vertical="center" wrapText="1"/>
    </xf>
    <xf numFmtId="4" fontId="8" fillId="3" borderId="2" xfId="11" applyNumberFormat="1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0" fontId="11" fillId="3" borderId="2" xfId="1" applyFont="1" applyFill="1" applyBorder="1" applyAlignment="1">
      <alignment vertical="center" wrapText="1"/>
    </xf>
    <xf numFmtId="2" fontId="12" fillId="3" borderId="2" xfId="1" applyNumberFormat="1" applyFont="1" applyFill="1" applyBorder="1" applyAlignment="1">
      <alignment vertical="center" wrapText="1"/>
    </xf>
    <xf numFmtId="0" fontId="10" fillId="3" borderId="0" xfId="0" applyFont="1" applyFill="1" applyAlignment="1">
      <alignment vertical="center"/>
    </xf>
    <xf numFmtId="0" fontId="11" fillId="3" borderId="2" xfId="4" applyFont="1" applyFill="1" applyBorder="1" applyAlignment="1">
      <alignment vertical="center" wrapText="1"/>
    </xf>
    <xf numFmtId="2" fontId="12" fillId="3" borderId="2" xfId="4" applyNumberFormat="1" applyFont="1" applyFill="1" applyBorder="1" applyAlignment="1">
      <alignment vertical="center" wrapText="1"/>
    </xf>
    <xf numFmtId="44" fontId="9" fillId="3" borderId="2" xfId="14" applyFont="1" applyFill="1" applyBorder="1" applyAlignment="1">
      <alignment vertical="center" wrapText="1"/>
    </xf>
    <xf numFmtId="1" fontId="8" fillId="3" borderId="2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2" xfId="1" applyNumberFormat="1" applyFont="1" applyFill="1" applyBorder="1" applyAlignment="1" applyProtection="1">
      <alignment vertical="center" wrapText="1"/>
      <protection locked="0"/>
    </xf>
    <xf numFmtId="49" fontId="8" fillId="3" borderId="2" xfId="0" applyNumberFormat="1" applyFont="1" applyFill="1" applyBorder="1" applyAlignment="1">
      <alignment vertical="center" wrapText="1"/>
    </xf>
    <xf numFmtId="1" fontId="8" fillId="3" borderId="2" xfId="0" applyNumberFormat="1" applyFont="1" applyFill="1" applyBorder="1" applyAlignment="1">
      <alignment vertical="center" wrapText="1"/>
    </xf>
    <xf numFmtId="0" fontId="8" fillId="3" borderId="2" xfId="4" applyFont="1" applyFill="1" applyBorder="1" applyAlignment="1">
      <alignment vertical="center" wrapText="1"/>
    </xf>
    <xf numFmtId="49" fontId="14" fillId="3" borderId="2" xfId="0" applyNumberFormat="1" applyFont="1" applyFill="1" applyBorder="1" applyAlignment="1">
      <alignment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169" fontId="8" fillId="3" borderId="2" xfId="1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166" fontId="9" fillId="3" borderId="2" xfId="10" applyNumberFormat="1" applyFont="1" applyFill="1" applyBorder="1" applyAlignment="1">
      <alignment horizontal="center" vertical="center" wrapText="1"/>
    </xf>
    <xf numFmtId="3" fontId="9" fillId="3" borderId="2" xfId="11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3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2" xfId="7" applyNumberFormat="1" applyFont="1" applyFill="1" applyBorder="1" applyAlignment="1">
      <alignment horizontal="center" vertical="center" wrapText="1"/>
    </xf>
    <xf numFmtId="167" fontId="14" fillId="3" borderId="2" xfId="14" applyNumberFormat="1" applyFont="1" applyFill="1" applyBorder="1" applyAlignment="1">
      <alignment vertical="center"/>
    </xf>
    <xf numFmtId="0" fontId="9" fillId="3" borderId="2" xfId="0" quotePrefix="1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4" fontId="8" fillId="4" borderId="2" xfId="0" applyNumberFormat="1" applyFont="1" applyFill="1" applyBorder="1" applyAlignment="1">
      <alignment horizontal="center" vertical="center" wrapText="1"/>
    </xf>
    <xf numFmtId="167" fontId="8" fillId="4" borderId="2" xfId="17" applyNumberFormat="1" applyFont="1" applyFill="1" applyBorder="1" applyAlignment="1">
      <alignment horizontal="center" vertical="center" wrapText="1"/>
    </xf>
    <xf numFmtId="3" fontId="8" fillId="4" borderId="2" xfId="11" applyNumberFormat="1" applyFont="1" applyFill="1" applyBorder="1" applyAlignment="1">
      <alignment horizontal="center" vertical="center" wrapText="1"/>
    </xf>
    <xf numFmtId="167" fontId="8" fillId="4" borderId="2" xfId="11" applyNumberFormat="1" applyFont="1" applyFill="1" applyBorder="1" applyAlignment="1">
      <alignment horizontal="center" vertical="center" wrapText="1"/>
    </xf>
    <xf numFmtId="44" fontId="8" fillId="3" borderId="2" xfId="0" applyNumberFormat="1" applyFont="1" applyFill="1" applyBorder="1" applyAlignment="1">
      <alignment horizontal="center" vertical="center" wrapText="1"/>
    </xf>
    <xf numFmtId="167" fontId="8" fillId="3" borderId="2" xfId="0" applyNumberFormat="1" applyFont="1" applyFill="1" applyBorder="1" applyAlignment="1">
      <alignment horizontal="center" vertical="center" wrapText="1"/>
    </xf>
    <xf numFmtId="44" fontId="8" fillId="3" borderId="2" xfId="11" applyFont="1" applyFill="1" applyBorder="1" applyAlignment="1">
      <alignment horizontal="center" vertical="center" wrapText="1"/>
    </xf>
    <xf numFmtId="167" fontId="8" fillId="4" borderId="2" xfId="0" applyNumberFormat="1" applyFont="1" applyFill="1" applyBorder="1" applyAlignment="1">
      <alignment horizontal="center" vertical="center" wrapText="1"/>
    </xf>
    <xf numFmtId="44" fontId="8" fillId="4" borderId="2" xfId="11" applyFont="1" applyFill="1" applyBorder="1" applyAlignment="1">
      <alignment horizontal="center" vertical="center" wrapText="1"/>
    </xf>
    <xf numFmtId="167" fontId="8" fillId="3" borderId="2" xfId="17" applyNumberFormat="1" applyFont="1" applyFill="1" applyBorder="1" applyAlignment="1">
      <alignment horizontal="center" vertical="center" wrapText="1"/>
    </xf>
    <xf numFmtId="167" fontId="8" fillId="4" borderId="2" xfId="0" applyNumberFormat="1" applyFont="1" applyFill="1" applyBorder="1" applyAlignment="1">
      <alignment horizontal="center" vertical="center"/>
    </xf>
    <xf numFmtId="49" fontId="8" fillId="3" borderId="2" xfId="0" quotePrefix="1" applyNumberFormat="1" applyFont="1" applyFill="1" applyBorder="1" applyAlignment="1">
      <alignment horizontal="center" vertical="center" wrapText="1"/>
    </xf>
    <xf numFmtId="44" fontId="8" fillId="3" borderId="2" xfId="0" applyNumberFormat="1" applyFont="1" applyFill="1" applyBorder="1" applyAlignment="1">
      <alignment horizontal="center" vertical="center"/>
    </xf>
    <xf numFmtId="49" fontId="8" fillId="4" borderId="2" xfId="0" quotePrefix="1" applyNumberFormat="1" applyFont="1" applyFill="1" applyBorder="1" applyAlignment="1">
      <alignment horizontal="center" vertical="center" wrapText="1"/>
    </xf>
    <xf numFmtId="44" fontId="8" fillId="4" borderId="2" xfId="0" applyNumberFormat="1" applyFont="1" applyFill="1" applyBorder="1" applyAlignment="1">
      <alignment horizontal="center" vertical="center"/>
    </xf>
    <xf numFmtId="167" fontId="8" fillId="4" borderId="2" xfId="17" applyNumberFormat="1" applyFont="1" applyFill="1" applyBorder="1" applyAlignment="1">
      <alignment horizontal="right" vertical="center" wrapText="1"/>
    </xf>
    <xf numFmtId="44" fontId="8" fillId="3" borderId="2" xfId="10" applyNumberFormat="1" applyFont="1" applyFill="1" applyBorder="1" applyAlignment="1">
      <alignment horizontal="center" vertical="center"/>
    </xf>
    <xf numFmtId="1" fontId="8" fillId="4" borderId="2" xfId="0" quotePrefix="1" applyNumberFormat="1" applyFont="1" applyFill="1" applyBorder="1" applyAlignment="1">
      <alignment horizontal="center" vertical="center" wrapText="1"/>
    </xf>
    <xf numFmtId="1" fontId="8" fillId="3" borderId="2" xfId="0" quotePrefix="1" applyNumberFormat="1" applyFont="1" applyFill="1" applyBorder="1" applyAlignment="1">
      <alignment horizontal="center" vertical="center" wrapText="1"/>
    </xf>
    <xf numFmtId="44" fontId="8" fillId="4" borderId="2" xfId="10" applyNumberFormat="1" applyFont="1" applyFill="1" applyBorder="1" applyAlignment="1">
      <alignment horizontal="center" vertical="center"/>
    </xf>
    <xf numFmtId="3" fontId="8" fillId="4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/>
    </xf>
    <xf numFmtId="167" fontId="8" fillId="3" borderId="2" xfId="11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top" wrapText="1"/>
    </xf>
    <xf numFmtId="1" fontId="22" fillId="4" borderId="2" xfId="0" applyNumberFormat="1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44" fontId="22" fillId="4" borderId="2" xfId="0" applyNumberFormat="1" applyFont="1" applyFill="1" applyBorder="1" applyAlignment="1">
      <alignment horizontal="center" vertical="center"/>
    </xf>
    <xf numFmtId="3" fontId="22" fillId="4" borderId="2" xfId="11" applyNumberFormat="1" applyFont="1" applyFill="1" applyBorder="1" applyAlignment="1">
      <alignment horizontal="center" vertical="center" wrapText="1"/>
    </xf>
    <xf numFmtId="1" fontId="22" fillId="3" borderId="2" xfId="0" applyNumberFormat="1" applyFont="1" applyFill="1" applyBorder="1" applyAlignment="1">
      <alignment horizontal="center"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44" fontId="22" fillId="3" borderId="2" xfId="0" applyNumberFormat="1" applyFont="1" applyFill="1" applyBorder="1" applyAlignment="1">
      <alignment horizontal="center" vertical="center" wrapText="1"/>
    </xf>
    <xf numFmtId="3" fontId="22" fillId="3" borderId="2" xfId="11" applyNumberFormat="1" applyFont="1" applyFill="1" applyBorder="1" applyAlignment="1">
      <alignment horizontal="center" vertical="center" wrapText="1"/>
    </xf>
    <xf numFmtId="1" fontId="22" fillId="4" borderId="2" xfId="0" quotePrefix="1" applyNumberFormat="1" applyFont="1" applyFill="1" applyBorder="1" applyAlignment="1">
      <alignment horizontal="center" vertical="center" wrapText="1"/>
    </xf>
    <xf numFmtId="1" fontId="22" fillId="3" borderId="2" xfId="0" quotePrefix="1" applyNumberFormat="1" applyFont="1" applyFill="1" applyBorder="1" applyAlignment="1">
      <alignment horizontal="center" vertical="center" wrapText="1"/>
    </xf>
    <xf numFmtId="44" fontId="22" fillId="3" borderId="2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top" wrapText="1"/>
    </xf>
    <xf numFmtId="0" fontId="22" fillId="4" borderId="2" xfId="0" applyFont="1" applyFill="1" applyBorder="1" applyAlignment="1">
      <alignment horizontal="center" vertical="top" wrapText="1"/>
    </xf>
    <xf numFmtId="49" fontId="15" fillId="3" borderId="2" xfId="0" applyNumberFormat="1" applyFont="1" applyFill="1" applyBorder="1" applyAlignment="1">
      <alignment horizontal="center" vertical="center" wrapText="1"/>
    </xf>
    <xf numFmtId="1" fontId="15" fillId="3" borderId="2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3" fontId="15" fillId="3" borderId="2" xfId="11" applyNumberFormat="1" applyFont="1" applyFill="1" applyBorder="1" applyAlignment="1">
      <alignment horizontal="center" vertical="center" wrapText="1"/>
    </xf>
    <xf numFmtId="1" fontId="15" fillId="3" borderId="2" xfId="0" quotePrefix="1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4" fontId="15" fillId="3" borderId="2" xfId="11" applyNumberFormat="1" applyFont="1" applyFill="1" applyBorder="1" applyAlignment="1">
      <alignment horizontal="center" vertical="center" wrapText="1"/>
    </xf>
    <xf numFmtId="167" fontId="8" fillId="4" borderId="2" xfId="32" applyNumberFormat="1" applyFont="1" applyFill="1" applyBorder="1" applyAlignment="1">
      <alignment horizontal="center" vertical="center" wrapText="1"/>
    </xf>
    <xf numFmtId="167" fontId="8" fillId="3" borderId="2" xfId="32" applyNumberFormat="1" applyFont="1" applyFill="1" applyBorder="1" applyAlignment="1">
      <alignment horizontal="center" vertical="center" wrapText="1"/>
    </xf>
    <xf numFmtId="167" fontId="8" fillId="3" borderId="2" xfId="10" applyNumberFormat="1" applyFont="1" applyFill="1" applyBorder="1" applyAlignment="1">
      <alignment horizontal="center" vertical="center" wrapText="1"/>
    </xf>
    <xf numFmtId="44" fontId="8" fillId="3" borderId="2" xfId="38" applyNumberFormat="1" applyFont="1" applyFill="1" applyBorder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 wrapText="1"/>
    </xf>
    <xf numFmtId="44" fontId="8" fillId="4" borderId="2" xfId="38" applyNumberFormat="1" applyFont="1" applyFill="1" applyBorder="1" applyAlignment="1">
      <alignment horizontal="center" vertical="center" wrapText="1"/>
    </xf>
    <xf numFmtId="167" fontId="8" fillId="4" borderId="2" xfId="40" applyNumberFormat="1" applyFont="1" applyFill="1" applyBorder="1" applyAlignment="1">
      <alignment horizontal="center" vertical="center" wrapText="1"/>
    </xf>
    <xf numFmtId="44" fontId="22" fillId="3" borderId="2" xfId="38" applyNumberFormat="1" applyFont="1" applyFill="1" applyBorder="1" applyAlignment="1">
      <alignment horizontal="center" vertical="center" wrapText="1"/>
    </xf>
    <xf numFmtId="0" fontId="8" fillId="3" borderId="2" xfId="38" applyFont="1" applyFill="1" applyBorder="1" applyAlignment="1">
      <alignment horizontal="center" vertical="center" wrapText="1"/>
    </xf>
    <xf numFmtId="44" fontId="8" fillId="3" borderId="2" xfId="38" applyNumberFormat="1" applyFont="1" applyFill="1" applyBorder="1" applyAlignment="1">
      <alignment horizontal="center" vertical="center"/>
    </xf>
    <xf numFmtId="173" fontId="8" fillId="3" borderId="2" xfId="17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top" wrapText="1"/>
    </xf>
    <xf numFmtId="0" fontId="8" fillId="4" borderId="2" xfId="38" applyFont="1" applyFill="1" applyBorder="1" applyAlignment="1">
      <alignment horizontal="center" vertical="center" wrapText="1"/>
    </xf>
    <xf numFmtId="173" fontId="8" fillId="4" borderId="2" xfId="17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top" wrapText="1"/>
    </xf>
    <xf numFmtId="44" fontId="8" fillId="4" borderId="2" xfId="38" applyNumberFormat="1" applyFont="1" applyFill="1" applyBorder="1" applyAlignment="1">
      <alignment horizontal="center" vertical="center"/>
    </xf>
    <xf numFmtId="167" fontId="8" fillId="3" borderId="2" xfId="38" applyNumberFormat="1" applyFont="1" applyFill="1" applyBorder="1" applyAlignment="1">
      <alignment horizontal="center" vertical="center" wrapText="1"/>
    </xf>
    <xf numFmtId="49" fontId="8" fillId="4" borderId="2" xfId="38" applyNumberFormat="1" applyFont="1" applyFill="1" applyBorder="1" applyAlignment="1">
      <alignment horizontal="center" vertical="center" wrapText="1"/>
    </xf>
    <xf numFmtId="167" fontId="8" fillId="4" borderId="2" xfId="10" applyNumberFormat="1" applyFont="1" applyFill="1" applyBorder="1" applyAlignment="1">
      <alignment horizontal="center" vertical="center" wrapText="1"/>
    </xf>
    <xf numFmtId="44" fontId="8" fillId="3" borderId="2" xfId="41" applyNumberFormat="1" applyFont="1" applyFill="1" applyBorder="1" applyAlignment="1">
      <alignment horizontal="center" vertical="center" wrapText="1"/>
    </xf>
    <xf numFmtId="44" fontId="8" fillId="3" borderId="2" xfId="42" applyNumberFormat="1" applyFont="1" applyFill="1" applyBorder="1" applyAlignment="1">
      <alignment horizontal="center" vertical="center" wrapText="1"/>
    </xf>
    <xf numFmtId="49" fontId="23" fillId="3" borderId="2" xfId="0" applyNumberFormat="1" applyFont="1" applyFill="1" applyBorder="1" applyAlignment="1">
      <alignment horizontal="center" vertical="center" wrapText="1"/>
    </xf>
    <xf numFmtId="1" fontId="23" fillId="3" borderId="2" xfId="0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44" fontId="23" fillId="3" borderId="2" xfId="42" applyNumberFormat="1" applyFont="1" applyFill="1" applyBorder="1" applyAlignment="1">
      <alignment horizontal="center" vertical="center" wrapText="1"/>
    </xf>
    <xf numFmtId="3" fontId="23" fillId="3" borderId="2" xfId="11" applyNumberFormat="1" applyFont="1" applyFill="1" applyBorder="1" applyAlignment="1">
      <alignment horizontal="center" vertical="center" wrapText="1"/>
    </xf>
    <xf numFmtId="1" fontId="23" fillId="4" borderId="2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44" fontId="23" fillId="4" borderId="2" xfId="42" applyNumberFormat="1" applyFont="1" applyFill="1" applyBorder="1" applyAlignment="1">
      <alignment horizontal="center" vertical="center" wrapText="1"/>
    </xf>
    <xf numFmtId="3" fontId="23" fillId="4" borderId="2" xfId="11" applyNumberFormat="1" applyFont="1" applyFill="1" applyBorder="1" applyAlignment="1">
      <alignment horizontal="center" vertical="center" wrapText="1"/>
    </xf>
    <xf numFmtId="49" fontId="23" fillId="3" borderId="2" xfId="0" quotePrefix="1" applyNumberFormat="1" applyFont="1" applyFill="1" applyBorder="1" applyAlignment="1">
      <alignment horizontal="center" vertical="center" wrapText="1"/>
    </xf>
    <xf numFmtId="1" fontId="23" fillId="4" borderId="2" xfId="0" quotePrefix="1" applyNumberFormat="1" applyFont="1" applyFill="1" applyBorder="1" applyAlignment="1">
      <alignment horizontal="center" vertical="center" wrapText="1"/>
    </xf>
    <xf numFmtId="49" fontId="23" fillId="4" borderId="2" xfId="0" quotePrefix="1" applyNumberFormat="1" applyFont="1" applyFill="1" applyBorder="1" applyAlignment="1">
      <alignment horizontal="center" vertical="center" wrapText="1"/>
    </xf>
    <xf numFmtId="44" fontId="23" fillId="4" borderId="2" xfId="46" applyFont="1" applyFill="1" applyBorder="1" applyAlignment="1">
      <alignment horizontal="center" vertical="center" wrapText="1"/>
    </xf>
    <xf numFmtId="0" fontId="23" fillId="3" borderId="2" xfId="47" applyFont="1" applyFill="1" applyBorder="1" applyAlignment="1">
      <alignment horizontal="center" vertical="center" wrapText="1"/>
    </xf>
    <xf numFmtId="44" fontId="23" fillId="3" borderId="2" xfId="48" applyNumberFormat="1" applyFont="1" applyFill="1" applyBorder="1" applyAlignment="1">
      <alignment horizontal="center" vertical="center" wrapText="1"/>
    </xf>
    <xf numFmtId="167" fontId="8" fillId="3" borderId="2" xfId="49" applyNumberFormat="1" applyFont="1" applyFill="1" applyBorder="1" applyAlignment="1">
      <alignment horizontal="center" vertical="center" wrapText="1"/>
    </xf>
    <xf numFmtId="49" fontId="23" fillId="4" borderId="2" xfId="47" applyNumberFormat="1" applyFont="1" applyFill="1" applyBorder="1" applyAlignment="1">
      <alignment horizontal="center" vertical="center" wrapText="1"/>
    </xf>
    <xf numFmtId="44" fontId="23" fillId="4" borderId="2" xfId="47" applyNumberFormat="1" applyFont="1" applyFill="1" applyBorder="1" applyAlignment="1">
      <alignment horizontal="center" vertical="center" wrapText="1"/>
    </xf>
    <xf numFmtId="167" fontId="8" fillId="4" borderId="2" xfId="49" applyNumberFormat="1" applyFont="1" applyFill="1" applyBorder="1" applyAlignment="1">
      <alignment horizontal="center" vertical="center" wrapText="1"/>
    </xf>
    <xf numFmtId="1" fontId="23" fillId="3" borderId="2" xfId="0" quotePrefix="1" applyNumberFormat="1" applyFont="1" applyFill="1" applyBorder="1" applyAlignment="1">
      <alignment horizontal="center" vertical="center" wrapText="1"/>
    </xf>
    <xf numFmtId="49" fontId="23" fillId="3" borderId="2" xfId="47" applyNumberFormat="1" applyFont="1" applyFill="1" applyBorder="1" applyAlignment="1">
      <alignment horizontal="center" vertical="center" wrapText="1"/>
    </xf>
    <xf numFmtId="44" fontId="23" fillId="3" borderId="2" xfId="10" applyNumberFormat="1" applyFont="1" applyFill="1" applyBorder="1" applyAlignment="1">
      <alignment horizontal="center" vertical="center"/>
    </xf>
    <xf numFmtId="0" fontId="23" fillId="4" borderId="2" xfId="47" applyFont="1" applyFill="1" applyBorder="1" applyAlignment="1">
      <alignment horizontal="center" vertical="center" wrapText="1"/>
    </xf>
    <xf numFmtId="44" fontId="23" fillId="4" borderId="2" xfId="48" applyNumberFormat="1" applyFont="1" applyFill="1" applyBorder="1" applyAlignment="1">
      <alignment horizontal="center" vertical="center" wrapText="1"/>
    </xf>
    <xf numFmtId="44" fontId="23" fillId="3" borderId="2" xfId="25" applyNumberFormat="1" applyFont="1" applyFill="1" applyBorder="1" applyAlignment="1">
      <alignment horizontal="center" vertical="center" wrapText="1"/>
    </xf>
    <xf numFmtId="44" fontId="8" fillId="4" borderId="2" xfId="48" applyNumberFormat="1" applyFont="1" applyFill="1" applyBorder="1" applyAlignment="1">
      <alignment horizontal="center" vertical="center"/>
    </xf>
    <xf numFmtId="44" fontId="8" fillId="3" borderId="2" xfId="48" applyNumberFormat="1" applyFont="1" applyFill="1" applyBorder="1" applyAlignment="1">
      <alignment horizontal="center" vertical="center"/>
    </xf>
    <xf numFmtId="49" fontId="8" fillId="3" borderId="2" xfId="38" applyNumberFormat="1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/>
    </xf>
    <xf numFmtId="44" fontId="8" fillId="4" borderId="2" xfId="6" applyNumberFormat="1" applyFont="1" applyFill="1" applyBorder="1" applyAlignment="1">
      <alignment horizontal="center" vertical="center" wrapText="1"/>
    </xf>
    <xf numFmtId="0" fontId="8" fillId="4" borderId="2" xfId="4" applyFont="1" applyFill="1" applyBorder="1" applyAlignment="1">
      <alignment horizontal="center" vertical="center" wrapText="1"/>
    </xf>
    <xf numFmtId="0" fontId="8" fillId="3" borderId="2" xfId="6" applyFont="1" applyFill="1" applyBorder="1" applyAlignment="1">
      <alignment horizontal="center" vertical="center"/>
    </xf>
    <xf numFmtId="44" fontId="8" fillId="3" borderId="2" xfId="6" applyNumberFormat="1" applyFont="1" applyFill="1" applyBorder="1" applyAlignment="1">
      <alignment horizontal="center" vertical="center" wrapText="1"/>
    </xf>
    <xf numFmtId="44" fontId="8" fillId="3" borderId="2" xfId="4" applyNumberFormat="1" applyFont="1" applyFill="1" applyBorder="1" applyAlignment="1">
      <alignment horizontal="center" vertical="center" wrapText="1"/>
    </xf>
    <xf numFmtId="44" fontId="8" fillId="4" borderId="2" xfId="4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/>
    </xf>
    <xf numFmtId="4" fontId="10" fillId="3" borderId="2" xfId="0" applyNumberFormat="1" applyFont="1" applyFill="1" applyBorder="1" applyAlignment="1">
      <alignment horizontal="right"/>
    </xf>
    <xf numFmtId="0" fontId="10" fillId="3" borderId="2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right" wrapText="1"/>
    </xf>
    <xf numFmtId="4" fontId="10" fillId="3" borderId="2" xfId="7" applyNumberFormat="1" applyFont="1" applyFill="1" applyBorder="1" applyAlignment="1">
      <alignment horizontal="right"/>
    </xf>
    <xf numFmtId="4" fontId="10" fillId="3" borderId="2" xfId="7" applyNumberFormat="1" applyFont="1" applyFill="1" applyBorder="1"/>
    <xf numFmtId="0" fontId="10" fillId="3" borderId="2" xfId="0" applyFont="1" applyFill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quotePrefix="1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166" fontId="8" fillId="0" borderId="2" xfId="1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4" fontId="7" fillId="0" borderId="2" xfId="14" applyFont="1" applyFill="1" applyBorder="1" applyAlignment="1">
      <alignment horizontal="right" vertical="center" wrapText="1"/>
    </xf>
    <xf numFmtId="44" fontId="8" fillId="0" borderId="2" xfId="14" applyFont="1" applyFill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left" vertical="center" wrapText="1"/>
    </xf>
    <xf numFmtId="44" fontId="8" fillId="0" borderId="2" xfId="1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2" fontId="9" fillId="0" borderId="6" xfId="0" applyNumberFormat="1" applyFont="1" applyBorder="1" applyAlignment="1">
      <alignment horizontal="left" vertical="center" wrapText="1"/>
    </xf>
    <xf numFmtId="166" fontId="8" fillId="8" borderId="2" xfId="10" applyNumberFormat="1" applyFont="1" applyFill="1" applyBorder="1" applyAlignment="1">
      <alignment horizontal="righ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left"/>
    </xf>
    <xf numFmtId="4" fontId="10" fillId="3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 wrapText="1"/>
    </xf>
    <xf numFmtId="4" fontId="10" fillId="3" borderId="0" xfId="7" applyNumberFormat="1" applyFont="1" applyFill="1" applyAlignment="1">
      <alignment horizontal="right"/>
    </xf>
    <xf numFmtId="4" fontId="10" fillId="3" borderId="0" xfId="7" applyNumberFormat="1" applyFont="1" applyFill="1" applyBorder="1"/>
    <xf numFmtId="4" fontId="10" fillId="3" borderId="0" xfId="7" applyNumberFormat="1" applyFont="1" applyFill="1"/>
  </cellXfs>
  <cellStyles count="65">
    <cellStyle name="20% - Énfasis1" xfId="15" builtinId="30"/>
    <cellStyle name="Hipervínculo" xfId="16" builtinId="8"/>
    <cellStyle name="KPT04_Main" xfId="2" xr:uid="{00000000-0005-0000-0000-000000000000}"/>
    <cellStyle name="Millares" xfId="13" builtinId="3"/>
    <cellStyle name="Millares 2" xfId="5" xr:uid="{00000000-0005-0000-0000-000002000000}"/>
    <cellStyle name="Millares 2 2" xfId="9" xr:uid="{00000000-0005-0000-0000-000003000000}"/>
    <cellStyle name="Moneda" xfId="14" builtinId="4"/>
    <cellStyle name="Moneda 10 2 2 6" xfId="64" xr:uid="{7805B96B-C2A5-45FB-82D4-20F42816CF5B}"/>
    <cellStyle name="Moneda 2" xfId="7" xr:uid="{00000000-0005-0000-0000-000006000000}"/>
    <cellStyle name="Moneda 23" xfId="63" xr:uid="{102381FF-DD03-4381-801A-39B7F45964D1}"/>
    <cellStyle name="Moneda 29" xfId="43" xr:uid="{525575AE-C30A-4F60-8B49-86AF7D895A90}"/>
    <cellStyle name="Moneda 3" xfId="8" xr:uid="{00000000-0005-0000-0000-000007000000}"/>
    <cellStyle name="Moneda 4" xfId="10" xr:uid="{00000000-0005-0000-0000-000008000000}"/>
    <cellStyle name="Moneda 4 10" xfId="34" xr:uid="{8A217319-1E87-4C4A-A40B-F6ED0754C617}"/>
    <cellStyle name="Moneda 4 13" xfId="28" xr:uid="{55F9FF75-D5A2-42BA-8D9D-2A45C8FFFD9D}"/>
    <cellStyle name="Moneda 4 2" xfId="46" xr:uid="{6FEE5345-EE2E-4401-9E80-9C3F1C17CDA7}"/>
    <cellStyle name="Moneda 4 3 2" xfId="25" xr:uid="{F33C21F8-C044-491D-91C7-FB87BE593EEE}"/>
    <cellStyle name="Moneda 4 4" xfId="24" xr:uid="{E944D4C2-5495-43AA-A183-82287C674276}"/>
    <cellStyle name="Moneda 4 7" xfId="33" xr:uid="{6C35E5D0-4A6B-45D5-889D-F9FB51F6A382}"/>
    <cellStyle name="Moneda 4 9" xfId="26" xr:uid="{E7D1CDE1-C7CA-4425-8927-5B6E460D7FB4}"/>
    <cellStyle name="Moneda 5" xfId="11" xr:uid="{00000000-0005-0000-0000-000009000000}"/>
    <cellStyle name="Moneda 5 10" xfId="39" xr:uid="{FBF986DF-DD2C-4C07-B3F1-F0C76896AB77}"/>
    <cellStyle name="Moneda 5 11" xfId="37" xr:uid="{C04AC1C6-DE51-4425-B9F5-D47DF225001A}"/>
    <cellStyle name="Moneda 5 12" xfId="20" xr:uid="{CD6B7B5C-79EC-441B-8C30-8E7AB66C54EB}"/>
    <cellStyle name="Moneda 5 14" xfId="18" xr:uid="{530AAC56-6F18-47AA-A23C-ED56A9A093AF}"/>
    <cellStyle name="Moneda 5 2" xfId="31" xr:uid="{B8747297-DEFA-49BF-8A03-98DBD5BBC25B}"/>
    <cellStyle name="Moneda 5 2 2" xfId="57" xr:uid="{1A0BA809-3B67-4A42-9D28-AC33AE6919D0}"/>
    <cellStyle name="Moneda 5 2 2 5" xfId="58" xr:uid="{08BD6F87-DB7B-4FDA-89B5-A9936B62C4B9}"/>
    <cellStyle name="Moneda 5 4" xfId="56" xr:uid="{11204E2C-05B1-4804-BFAE-510AB0D0715A}"/>
    <cellStyle name="Moneda 5 5" xfId="45" xr:uid="{2BDDC234-C3C4-42E3-B0FF-57E8842F4628}"/>
    <cellStyle name="Moneda 5 7" xfId="62" xr:uid="{92AD4D3A-1232-4BF2-82EE-88CE5FEE36D4}"/>
    <cellStyle name="Moneda 5 8" xfId="36" xr:uid="{5D35A1B3-6D84-4B67-A35C-26CF739F2CE0}"/>
    <cellStyle name="Moneda 5 9" xfId="29" xr:uid="{071FB66F-83BE-464D-88D5-1796A62B6DBD}"/>
    <cellStyle name="Moneda 6" xfId="12" xr:uid="{00000000-0005-0000-0000-00000A000000}"/>
    <cellStyle name="Moneda 7" xfId="17" xr:uid="{3918573C-C849-415B-BAC0-773AD41A9BF2}"/>
    <cellStyle name="Moneda 7 14" xfId="21" xr:uid="{FE2B69DB-6B7C-40D4-BB68-C1885C6A6E3F}"/>
    <cellStyle name="Moneda 7 2" xfId="49" xr:uid="{A5428834-5135-429F-8601-D800778E3249}"/>
    <cellStyle name="Moneda 7 21" xfId="22" xr:uid="{C38BA5DD-2D51-43D7-902A-B93571BDECB8}"/>
    <cellStyle name="Moneda 7 3" xfId="40" xr:uid="{ABBF2DB8-4A12-4E7F-87F7-E1054B7195BA}"/>
    <cellStyle name="Moneda 7 4" xfId="32" xr:uid="{C09CCE7A-BAFF-4DAC-8F4E-BFF50C912348}"/>
    <cellStyle name="Normal" xfId="0" builtinId="0"/>
    <cellStyle name="Normal 10 2" xfId="27" xr:uid="{F50ADB91-E0AC-4BD5-9F73-20F9A1A2A0A6}"/>
    <cellStyle name="Normal 11" xfId="30" xr:uid="{36482FEE-5A14-487A-B891-BEC31F2873F8}"/>
    <cellStyle name="Normal 12" xfId="23" xr:uid="{6F7F2DC2-8564-4AA5-95EA-DD580A9D89B2}"/>
    <cellStyle name="Normal 13" xfId="35" xr:uid="{9F5B23E5-99D8-4D0C-B807-1352EF61EF3C}"/>
    <cellStyle name="Normal 14" xfId="19" xr:uid="{3CEE3953-28F3-438A-933F-FD7AEB0A06E2}"/>
    <cellStyle name="Normal 2" xfId="1" xr:uid="{00000000-0005-0000-0000-00000C000000}"/>
    <cellStyle name="Normal 2 2" xfId="4" xr:uid="{00000000-0005-0000-0000-00000D000000}"/>
    <cellStyle name="Normal 3" xfId="6" xr:uid="{00000000-0005-0000-0000-00000E000000}"/>
    <cellStyle name="Normal 3 13" xfId="61" xr:uid="{AE1B3BED-530E-4001-AEBE-59676B227121}"/>
    <cellStyle name="Normal 4" xfId="38" xr:uid="{0D2B4A85-1738-4C09-8ABE-D15492CC7B46}"/>
    <cellStyle name="Normal 4 10 2 2" xfId="42" xr:uid="{379BC6A5-73C0-42E4-BFE6-0DC7CD04DCEF}"/>
    <cellStyle name="Normal 4 10 4" xfId="44" xr:uid="{3EBCAC2C-6D8A-49D0-A055-2FE5C4F02E30}"/>
    <cellStyle name="Normal 4 11" xfId="60" xr:uid="{2E42EC5C-66FF-42B8-94FE-A7BE18A3BC05}"/>
    <cellStyle name="Normal 4 2" xfId="48" xr:uid="{A46A016E-9FA4-4DFA-8208-61B95D49533E}"/>
    <cellStyle name="Normal 4 2 4 2" xfId="59" xr:uid="{3D39E8F2-DF76-4006-AC26-3F0B4B26D3D1}"/>
    <cellStyle name="Normal 4 2 5" xfId="52" xr:uid="{EB499B3E-7D49-49BD-9ABD-73BDB2E2BFA7}"/>
    <cellStyle name="Normal 4 2 5 5" xfId="55" xr:uid="{E89C7E9C-3C1E-4841-A9BE-F7EF8F07AB2C}"/>
    <cellStyle name="Normal 4 9" xfId="51" xr:uid="{5385290B-9ADD-4506-856A-02D1A57EEB68}"/>
    <cellStyle name="Normal 5" xfId="3" xr:uid="{00000000-0005-0000-0000-00000F000000}"/>
    <cellStyle name="Normal 5 2 2" xfId="41" xr:uid="{9189E064-383E-4D98-993C-ABDBA48AA31A}"/>
    <cellStyle name="Normal 6" xfId="47" xr:uid="{81B0BBEF-AB3D-4924-AE11-7160753EE50D}"/>
    <cellStyle name="Normal 8" xfId="50" xr:uid="{BD05020F-8793-4441-982B-AFCECDF50C0A}"/>
    <cellStyle name="Normal 8 2" xfId="53" xr:uid="{795BE758-3FE1-4B48-B78B-838CECC067FC}"/>
    <cellStyle name="Normal 8 5" xfId="54" xr:uid="{717FB570-7183-4343-AD54-94D3D7B25E4B}"/>
  </cellStyles>
  <dxfs count="35">
    <dxf>
      <font>
        <b val="0"/>
        <strike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7" formatCode="_-&quot;$&quot;\ * #,##0_-;\-&quot;$&quot;\ * #,##0_-;_-&quot;$&quot;\ * &quot;-&quot;??_-;_-@_-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8" formatCode="&quot;$&quot;\ 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D6FAEC"/>
        </patternFill>
      </fill>
    </dxf>
    <dxf>
      <fill>
        <patternFill patternType="solid">
          <bgColor rgb="FFD6FAEC"/>
        </patternFill>
      </fill>
    </dxf>
    <dxf>
      <border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bernacionsanandres-my.sharepoint.com/personal/gcorpus_sanandres_gov_co/Documents/Documentos/Rendici&#243;n%20de%20cuentas%202025/PLANES%20DE%20ACCION%202025%20ACT%2031%20DIC/CULTURA_%20FORMATO%20PLAN%20ACCI&#211;N%20-%20AVANZA%202025%20V2-VERSI&#211;N%20CONTRALORIA.xlsx" TargetMode="External"/><Relationship Id="rId2" Type="http://schemas.microsoft.com/office/2019/04/relationships/externalLinkLongPath" Target="CULTURA_%20FORMATO%20PLAN%20ACCI&#211;N%20-%20AVANZA%202025%20V2-VERSI&#211;N%20CONTRALORIA.xlsx?D63D56B8" TargetMode="External"/><Relationship Id="rId1" Type="http://schemas.openxmlformats.org/officeDocument/2006/relationships/externalLinkPath" Target="file:///\\D63D56B8\CULTURA_%20FORMATO%20PLAN%20ACCI&#211;N%20-%20AVANZA%202025%20V2-VERSI&#211;N%20CONTRALORIA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obernacionsanandres-my.sharepoint.com/personal/gcorpus_sanandres_gov_co/Documents/Documentos/Rendici&#243;n%20de%20cuentas%202025/PLANES%20DE%20ACCION%202025%20ACT%2031%20DIC/JUVENTUD_FORMATO%20PLAN%20ACCI&#211;N-AVANZA.xlsx" TargetMode="External"/><Relationship Id="rId1" Type="http://schemas.openxmlformats.org/officeDocument/2006/relationships/externalLinkPath" Target="JUVENTUD_FORMATO%20PLAN%20ACCI&#211;N-AVANZA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obernacionsanandres-my.sharepoint.com/personal/gcorpus_sanandres_gov_co/Documents/Documentos/Rendici&#243;n%20de%20cuentas%202025/PLANES%20DE%20ACCION%202025%20ACT%2031%20DIC/SPMA3%20PLAN%20ACCI&#211;N-AVANZA_2025%20ok.xlsx" TargetMode="External"/><Relationship Id="rId1" Type="http://schemas.openxmlformats.org/officeDocument/2006/relationships/externalLinkPath" Target="SPMA3%20PLAN%20ACCI&#211;N-AVANZA_2025%20ok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obernacionsanandres-my.sharepoint.com/personal/gcorpus_sanandres_gov_co/Documents/Documentos/Rendici&#243;n%20de%20cuentas%202025/PLANES%20DE%20ACCION%202025%20ACT%2031%20DIC/SALUD%20PLAN%20ACCI&#211;N-AVANZA_%20DIC%202025.xlsx" TargetMode="External"/><Relationship Id="rId1" Type="http://schemas.openxmlformats.org/officeDocument/2006/relationships/externalLinkPath" Target="SALUD%20PLAN%20ACCI&#211;N-AVANZA_%20DIC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A 2025 "/>
      <sheetName val="PA 2025"/>
      <sheetName val="PRESUPUESTO"/>
      <sheetName val="CULTURA_ FORMATO PLAN ACCIÓN - 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 2025"/>
      <sheetName val="DATOS"/>
      <sheetName val="JUVENTUD_FORMATO PLAN ACCIÓN-AV"/>
    </sheetNames>
    <sheetDataSet>
      <sheetData sheetId="0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 2025"/>
      <sheetName val="DATOS"/>
      <sheetName val="SPMA3 PLAN ACCIÓN-AVANZA_2025 o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 2025"/>
      <sheetName val="Hoja1"/>
      <sheetName val="DATOS"/>
      <sheetName val="SALUD PLAN ACCIÓN-AVANZA_ DIC 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  <sheetName val="DATOS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laneacion Salud" id="{9538322D-93F2-4674-A021-0CEA95204929}" userId="S-1-5-21-1608068175-3416370845-1762815259-9864" providerId="AD"/>
  <person displayName="SHEREE DUFFIS" id="{C5D80972-8153-4D9B-8F78-3D25331D5903}" userId="S::sduffis@sanandres.gov.co::464cf4e4-c5b1-45ef-a529-e6468d2e39f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AD15" totalsRowShown="0" headerRowDxfId="1" dataDxfId="0" headerRowBorderDxfId="34">
  <autoFilter ref="A1:AD15" xr:uid="{00000000-0009-0000-0100-000001000000}"/>
  <tableColumns count="30">
    <tableColumn id="2" xr3:uid="{00000000-0010-0000-0000-000002000000}" name="RESPONSABLE" dataDxfId="31"/>
    <tableColumn id="6" xr3:uid="{00000000-0010-0000-0000-000006000000}" name="APUESTA" dataDxfId="30"/>
    <tableColumn id="1" xr3:uid="{00000000-0010-0000-0000-000001000000}" name="EJE" dataDxfId="29"/>
    <tableColumn id="7" xr3:uid="{00000000-0010-0000-0000-000007000000}" name="PROGRAMA" dataDxfId="28"/>
    <tableColumn id="4" xr3:uid="{00000000-0010-0000-0000-000004000000}" name="BPIN DEL PROYECTO" dataDxfId="27"/>
    <tableColumn id="14" xr3:uid="{00000000-0010-0000-0000-00000E000000}" name="NOMBRE DEL_x000a_ PROYECTO" dataDxfId="26"/>
    <tableColumn id="8" xr3:uid="{00000000-0010-0000-0000-000008000000}" name="ACTIVIDAD PROYECTO" dataDxfId="25"/>
    <tableColumn id="5" xr3:uid="{00000000-0010-0000-0000-000005000000}" name="META DE PRODUCTO PDD" dataDxfId="24"/>
    <tableColumn id="3" xr3:uid="{00000000-0010-0000-0000-000003000000}" name="NOMBRE DEL INDICADOR DE PRODUCTO VIGENCIA " dataDxfId="23"/>
    <tableColumn id="10" xr3:uid="{00000000-0010-0000-0000-00000A000000}" name="TENDENCIA" dataDxfId="22"/>
    <tableColumn id="11" xr3:uid="{00000000-0010-0000-0000-00000B000000}" name="META PROGRAMADA 2025" dataDxfId="21"/>
    <tableColumn id="21" xr3:uid="{00000000-0010-0000-0000-000015000000}" name="VALOR (en pesos)" dataDxfId="20" dataCellStyle="Moneda 4"/>
    <tableColumn id="36" xr3:uid="{00000000-0010-0000-0000-000024000000}" name="FUENTE DE FINANCIACIÓN" dataDxfId="19"/>
    <tableColumn id="22" xr3:uid="{00000000-0010-0000-0000-000016000000}" name="ENERO" dataDxfId="18"/>
    <tableColumn id="23" xr3:uid="{00000000-0010-0000-0000-000017000000}" name="FEBRERO" dataDxfId="17" dataCellStyle="Moneda 5"/>
    <tableColumn id="24" xr3:uid="{00000000-0010-0000-0000-000018000000}" name="MARZO" dataDxfId="16"/>
    <tableColumn id="25" xr3:uid="{00000000-0010-0000-0000-000019000000}" name="ABRIL" dataDxfId="15" dataCellStyle="Moneda 5"/>
    <tableColumn id="26" xr3:uid="{00000000-0010-0000-0000-00001A000000}" name="MAYO" dataDxfId="14" dataCellStyle="Moneda 5"/>
    <tableColumn id="27" xr3:uid="{00000000-0010-0000-0000-00001B000000}" name="JUNIO" dataDxfId="13" dataCellStyle="Moneda 5"/>
    <tableColumn id="28" xr3:uid="{00000000-0010-0000-0000-00001C000000}" name="JULIO" dataDxfId="12" dataCellStyle="Moneda 5"/>
    <tableColumn id="29" xr3:uid="{00000000-0010-0000-0000-00001D000000}" name="AGOSTO" dataDxfId="11" dataCellStyle="Moneda 5"/>
    <tableColumn id="30" xr3:uid="{00000000-0010-0000-0000-00001E000000}" name="SEPTIEMBRE" dataDxfId="10" dataCellStyle="Moneda 5"/>
    <tableColumn id="31" xr3:uid="{00000000-0010-0000-0000-00001F000000}" name="OCTUBRE" dataDxfId="9" dataCellStyle="Moneda 5"/>
    <tableColumn id="32" xr3:uid="{00000000-0010-0000-0000-000020000000}" name="NOVIEMBRE" dataDxfId="8" dataCellStyle="Moneda 5"/>
    <tableColumn id="33" xr3:uid="{00000000-0010-0000-0000-000021000000}" name="DICIEMBRE" dataDxfId="7" dataCellStyle="Moneda 5"/>
    <tableColumn id="12" xr3:uid="{00000000-0010-0000-0000-00000C000000}" name="META EJECUTADA EN NÚMERO" dataDxfId="6" dataCellStyle="Moneda 5"/>
    <tableColumn id="13" xr3:uid="{00000000-0010-0000-0000-00000D000000}" name="VALOR PAGADO" dataDxfId="5" dataCellStyle="Moneda"/>
    <tableColumn id="15" xr3:uid="{00000000-0010-0000-0000-00000F000000}" name="FUENTE DE FINANCIACION REAL" dataDxfId="4" dataCellStyle="Moneda 5"/>
    <tableColumn id="16" xr3:uid="{00000000-0010-0000-0000-000010000000}" name="EVIDENCIA" dataDxfId="3" dataCellStyle="Moneda 5"/>
    <tableColumn id="17" xr3:uid="{00000000-0010-0000-0000-000011000000}" name="OBSERVACIONES" dataDxfId="2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27" dT="2025-12-10T15:38:59.27" personId="{9538322D-93F2-4674-A021-0CEA95204929}" id="{23787D58-00C8-4A3A-9D19-0E0AF85B81EA}">
    <text>28102369  PIC</text>
  </threadedComment>
  <threadedComment ref="L230" dT="2025-12-10T15:39:04.38" personId="{9538322D-93F2-4674-A021-0CEA95204929}" id="{BB9EBA0A-BA85-4112-AB9E-7791269991BC}">
    <text>28102369  PIC</text>
  </threadedComment>
  <threadedComment ref="I265" dT="2026-01-19T22:58:39.72" personId="{C5D80972-8153-4D9B-8F78-3D25331D5903}" id="{81C7A8AE-8046-47D4-8A45-65FB936BFC48}">
    <text>no me concuerda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www.facebook.com/GobernacionSAI/posts/prep%C3%A1rate-para-hablar-leer-y-escribir-en-kriol-inscr%C3%ADbete-este-semestre-en-nuest/1236286788542959/" TargetMode="External"/><Relationship Id="rId1" Type="http://schemas.openxmlformats.org/officeDocument/2006/relationships/hyperlink" Target="../../../../../../:u:/g/personal/kcardenal_sanandres_gov_co/IQCWTavlX9O9S4_5GxbTYo3yAcOrJ_KW3JiucmnG2-ZMKsM?e=NW75TN" TargetMode="External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BG458"/>
  <sheetViews>
    <sheetView tabSelected="1" zoomScale="64" zoomScaleNormal="64" workbookViewId="0">
      <selection activeCell="F4" sqref="F4"/>
    </sheetView>
  </sheetViews>
  <sheetFormatPr baseColWidth="10" defaultColWidth="11.42578125" defaultRowHeight="47.45" customHeight="1" x14ac:dyDescent="0.25"/>
  <cols>
    <col min="1" max="1" width="22.85546875" style="27" customWidth="1"/>
    <col min="2" max="2" width="25.7109375" style="27" customWidth="1"/>
    <col min="3" max="3" width="18.5703125" style="27" customWidth="1"/>
    <col min="4" max="4" width="27.140625" style="27" customWidth="1"/>
    <col min="5" max="5" width="22.140625" style="269" customWidth="1"/>
    <col min="6" max="6" width="29.85546875" style="101" customWidth="1"/>
    <col min="7" max="7" width="35.85546875" style="269" customWidth="1"/>
    <col min="8" max="8" width="37.42578125" style="269" customWidth="1"/>
    <col min="9" max="9" width="32.28515625" style="269" customWidth="1"/>
    <col min="10" max="10" width="20.140625" style="270" customWidth="1" collapsed="1"/>
    <col min="11" max="11" width="19.85546875" style="269" customWidth="1" collapsed="1"/>
    <col min="12" max="12" width="21.42578125" style="271" customWidth="1"/>
    <col min="13" max="13" width="22.7109375" style="272" customWidth="1"/>
    <col min="14" max="14" width="20.85546875" style="271" customWidth="1"/>
    <col min="15" max="15" width="18.5703125" style="271" customWidth="1"/>
    <col min="16" max="16" width="19.7109375" style="273" customWidth="1"/>
    <col min="17" max="17" width="18" style="270" customWidth="1"/>
    <col min="18" max="18" width="20.42578125" style="273" customWidth="1"/>
    <col min="19" max="19" width="19.28515625" style="273" customWidth="1"/>
    <col min="20" max="20" width="17.5703125" style="273" customWidth="1"/>
    <col min="21" max="21" width="19.85546875" style="273" customWidth="1"/>
    <col min="22" max="22" width="17.42578125" style="273" customWidth="1"/>
    <col min="23" max="23" width="21.7109375" style="273" customWidth="1"/>
    <col min="24" max="24" width="19.85546875" style="274" customWidth="1"/>
    <col min="25" max="25" width="20.140625" style="275" customWidth="1"/>
    <col min="26" max="26" width="24.140625" style="275" hidden="1" customWidth="1"/>
    <col min="27" max="27" width="22.140625" style="114" hidden="1" customWidth="1"/>
    <col min="28" max="28" width="22" style="27" hidden="1" customWidth="1"/>
    <col min="29" max="29" width="21.42578125" style="27" hidden="1" customWidth="1"/>
    <col min="30" max="30" width="35.85546875" style="27" hidden="1" customWidth="1"/>
    <col min="31" max="16384" width="11.42578125" style="27"/>
  </cols>
  <sheetData>
    <row r="1" spans="1:30" s="7" customFormat="1" ht="53.25" customHeight="1" x14ac:dyDescent="0.25">
      <c r="A1" s="2" t="s">
        <v>17</v>
      </c>
      <c r="B1" s="3" t="s">
        <v>18</v>
      </c>
      <c r="C1" s="3" t="s">
        <v>19</v>
      </c>
      <c r="D1" s="3" t="s">
        <v>0</v>
      </c>
      <c r="E1" s="3" t="s">
        <v>1</v>
      </c>
      <c r="F1" s="3" t="s">
        <v>15</v>
      </c>
      <c r="G1" s="3" t="s">
        <v>2</v>
      </c>
      <c r="H1" s="3" t="s">
        <v>20</v>
      </c>
      <c r="I1" s="3" t="s">
        <v>78</v>
      </c>
      <c r="J1" s="3" t="s">
        <v>31</v>
      </c>
      <c r="K1" s="3" t="s">
        <v>79</v>
      </c>
      <c r="L1" s="4" t="s">
        <v>16</v>
      </c>
      <c r="M1" s="4" t="s">
        <v>71</v>
      </c>
      <c r="N1" s="4" t="s">
        <v>3</v>
      </c>
      <c r="O1" s="4" t="s">
        <v>4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4" t="s">
        <v>12</v>
      </c>
      <c r="X1" s="4" t="s">
        <v>13</v>
      </c>
      <c r="Y1" s="5" t="s">
        <v>14</v>
      </c>
      <c r="Z1" s="6" t="s">
        <v>36</v>
      </c>
      <c r="AA1" s="6" t="s">
        <v>32</v>
      </c>
      <c r="AB1" s="6" t="s">
        <v>33</v>
      </c>
      <c r="AC1" s="6" t="s">
        <v>34</v>
      </c>
      <c r="AD1" s="6" t="s">
        <v>35</v>
      </c>
    </row>
    <row r="2" spans="1:30" s="7" customFormat="1" ht="126.75" customHeight="1" x14ac:dyDescent="0.25">
      <c r="A2" s="8" t="s">
        <v>92</v>
      </c>
      <c r="B2" s="9" t="s">
        <v>21</v>
      </c>
      <c r="C2" s="9" t="s">
        <v>22</v>
      </c>
      <c r="D2" s="9" t="s">
        <v>23</v>
      </c>
      <c r="E2" s="10">
        <v>2024002880086</v>
      </c>
      <c r="F2" s="9" t="s">
        <v>26</v>
      </c>
      <c r="G2" s="9" t="s">
        <v>38</v>
      </c>
      <c r="H2" s="9" t="s">
        <v>81</v>
      </c>
      <c r="I2" s="11" t="s">
        <v>80</v>
      </c>
      <c r="J2" s="11" t="s">
        <v>37</v>
      </c>
      <c r="K2" s="9">
        <v>2</v>
      </c>
      <c r="L2" s="12">
        <v>0</v>
      </c>
      <c r="M2" s="13" t="s">
        <v>72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14">
        <v>0</v>
      </c>
      <c r="T2" s="14">
        <v>0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5"/>
      <c r="AA2" s="16"/>
      <c r="AB2" s="17"/>
      <c r="AC2" s="15"/>
      <c r="AD2" s="18"/>
    </row>
    <row r="3" spans="1:30" s="7" customFormat="1" ht="111.95" customHeight="1" x14ac:dyDescent="0.25">
      <c r="A3" s="8" t="s">
        <v>92</v>
      </c>
      <c r="B3" s="9" t="s">
        <v>21</v>
      </c>
      <c r="C3" s="9" t="s">
        <v>22</v>
      </c>
      <c r="D3" s="9" t="s">
        <v>23</v>
      </c>
      <c r="E3" s="10">
        <v>2024002880086</v>
      </c>
      <c r="F3" s="9" t="s">
        <v>26</v>
      </c>
      <c r="G3" s="9" t="s">
        <v>39</v>
      </c>
      <c r="H3" s="19" t="s">
        <v>83</v>
      </c>
      <c r="I3" s="19" t="s">
        <v>82</v>
      </c>
      <c r="J3" s="11" t="s">
        <v>37</v>
      </c>
      <c r="K3" s="9">
        <v>2</v>
      </c>
      <c r="L3" s="12">
        <v>0</v>
      </c>
      <c r="M3" s="15" t="s">
        <v>72</v>
      </c>
      <c r="N3" s="14">
        <v>0</v>
      </c>
      <c r="O3" s="14">
        <v>0</v>
      </c>
      <c r="P3" s="14">
        <v>0</v>
      </c>
      <c r="Q3" s="14">
        <v>0</v>
      </c>
      <c r="R3" s="14">
        <v>0</v>
      </c>
      <c r="S3" s="14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5"/>
      <c r="AA3" s="16"/>
      <c r="AB3" s="20"/>
      <c r="AC3" s="15"/>
      <c r="AD3" s="18"/>
    </row>
    <row r="4" spans="1:30" s="7" customFormat="1" ht="110.1" customHeight="1" x14ac:dyDescent="0.25">
      <c r="A4" s="8" t="s">
        <v>92</v>
      </c>
      <c r="B4" s="9" t="s">
        <v>21</v>
      </c>
      <c r="C4" s="9" t="s">
        <v>22</v>
      </c>
      <c r="D4" s="9" t="s">
        <v>23</v>
      </c>
      <c r="E4" s="10">
        <v>2024002880086</v>
      </c>
      <c r="F4" s="9" t="s">
        <v>26</v>
      </c>
      <c r="G4" s="9" t="s">
        <v>40</v>
      </c>
      <c r="H4" s="9" t="s">
        <v>84</v>
      </c>
      <c r="I4" s="19" t="s">
        <v>85</v>
      </c>
      <c r="J4" s="11" t="s">
        <v>37</v>
      </c>
      <c r="K4" s="9">
        <v>150</v>
      </c>
      <c r="L4" s="12">
        <v>482332496</v>
      </c>
      <c r="M4" s="13" t="s">
        <v>74</v>
      </c>
      <c r="N4" s="14">
        <v>0</v>
      </c>
      <c r="O4" s="14">
        <v>0</v>
      </c>
      <c r="P4" s="14">
        <v>48264095</v>
      </c>
      <c r="Q4" s="14">
        <v>48264095</v>
      </c>
      <c r="R4" s="14">
        <v>48264095</v>
      </c>
      <c r="S4" s="14">
        <v>48264095</v>
      </c>
      <c r="T4" s="14">
        <v>48264095</v>
      </c>
      <c r="U4" s="14">
        <v>48264095</v>
      </c>
      <c r="V4" s="14">
        <v>48264095</v>
      </c>
      <c r="W4" s="14">
        <v>96219736</v>
      </c>
      <c r="X4" s="14">
        <v>48264095</v>
      </c>
      <c r="Y4" s="14">
        <v>0</v>
      </c>
      <c r="Z4" s="15"/>
      <c r="AA4" s="16"/>
      <c r="AB4" s="20"/>
      <c r="AC4" s="15"/>
      <c r="AD4" s="18"/>
    </row>
    <row r="5" spans="1:30" s="7" customFormat="1" ht="110.1" customHeight="1" x14ac:dyDescent="0.25">
      <c r="A5" s="8" t="s">
        <v>92</v>
      </c>
      <c r="B5" s="9" t="s">
        <v>21</v>
      </c>
      <c r="C5" s="9" t="s">
        <v>22</v>
      </c>
      <c r="D5" s="9" t="s">
        <v>23</v>
      </c>
      <c r="E5" s="10">
        <v>2024002880086</v>
      </c>
      <c r="F5" s="9" t="s">
        <v>26</v>
      </c>
      <c r="G5" s="21" t="s">
        <v>87</v>
      </c>
      <c r="H5" s="22" t="s">
        <v>86</v>
      </c>
      <c r="I5" s="23" t="s">
        <v>63</v>
      </c>
      <c r="J5" s="11" t="s">
        <v>37</v>
      </c>
      <c r="K5" s="9">
        <v>200</v>
      </c>
      <c r="L5" s="12">
        <v>1374985660</v>
      </c>
      <c r="M5" s="15" t="s">
        <v>73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49495680</v>
      </c>
      <c r="W5" s="14">
        <v>49495680</v>
      </c>
      <c r="X5" s="14">
        <v>49495680</v>
      </c>
      <c r="Y5" s="14">
        <v>1226498620</v>
      </c>
      <c r="Z5" s="15"/>
      <c r="AA5" s="24"/>
      <c r="AB5" s="18"/>
      <c r="AC5" s="15"/>
      <c r="AD5" s="25"/>
    </row>
    <row r="6" spans="1:30" ht="73.5" customHeight="1" x14ac:dyDescent="0.25">
      <c r="A6" s="8" t="s">
        <v>92</v>
      </c>
      <c r="B6" s="9" t="s">
        <v>21</v>
      </c>
      <c r="C6" s="9" t="s">
        <v>22</v>
      </c>
      <c r="D6" s="9" t="s">
        <v>23</v>
      </c>
      <c r="E6" s="10">
        <v>2024002880086</v>
      </c>
      <c r="F6" s="9" t="s">
        <v>26</v>
      </c>
      <c r="G6" s="9" t="s">
        <v>41</v>
      </c>
      <c r="H6" s="26" t="s">
        <v>88</v>
      </c>
      <c r="I6" s="11" t="s">
        <v>50</v>
      </c>
      <c r="J6" s="11" t="s">
        <v>37</v>
      </c>
      <c r="K6" s="9">
        <v>100</v>
      </c>
      <c r="L6" s="12">
        <v>25671236</v>
      </c>
      <c r="M6" s="13" t="s">
        <v>74</v>
      </c>
      <c r="N6" s="14">
        <v>0</v>
      </c>
      <c r="O6" s="14">
        <v>0</v>
      </c>
      <c r="P6" s="14">
        <v>0</v>
      </c>
      <c r="Q6" s="14">
        <v>2704428</v>
      </c>
      <c r="R6" s="14">
        <v>2704428</v>
      </c>
      <c r="S6" s="14">
        <v>2704428</v>
      </c>
      <c r="T6" s="14">
        <v>2704428</v>
      </c>
      <c r="U6" s="14">
        <v>2704428</v>
      </c>
      <c r="V6" s="14">
        <v>2704428</v>
      </c>
      <c r="W6" s="14">
        <v>2704428</v>
      </c>
      <c r="X6" s="14">
        <v>2704430</v>
      </c>
      <c r="Y6" s="14">
        <v>4035810</v>
      </c>
      <c r="Z6" s="15"/>
      <c r="AA6" s="16"/>
      <c r="AB6" s="20"/>
      <c r="AC6" s="15"/>
      <c r="AD6" s="18"/>
    </row>
    <row r="7" spans="1:30" ht="53.1" customHeight="1" x14ac:dyDescent="0.25">
      <c r="A7" s="8" t="s">
        <v>92</v>
      </c>
      <c r="B7" s="9" t="s">
        <v>21</v>
      </c>
      <c r="C7" s="9" t="s">
        <v>22</v>
      </c>
      <c r="D7" s="9" t="s">
        <v>23</v>
      </c>
      <c r="E7" s="10">
        <v>2024002880086</v>
      </c>
      <c r="F7" s="9" t="s">
        <v>26</v>
      </c>
      <c r="G7" s="9" t="s">
        <v>27</v>
      </c>
      <c r="H7" s="9" t="s">
        <v>89</v>
      </c>
      <c r="I7" s="11" t="s">
        <v>30</v>
      </c>
      <c r="J7" s="11" t="s">
        <v>37</v>
      </c>
      <c r="K7" s="9">
        <v>30</v>
      </c>
      <c r="L7" s="12">
        <v>200000000</v>
      </c>
      <c r="M7" s="15" t="s">
        <v>74</v>
      </c>
      <c r="N7" s="14">
        <v>0</v>
      </c>
      <c r="O7" s="14">
        <v>0</v>
      </c>
      <c r="P7" s="14">
        <v>0</v>
      </c>
      <c r="Q7" s="28">
        <v>66666668</v>
      </c>
      <c r="R7" s="28">
        <v>66666666</v>
      </c>
      <c r="S7" s="28">
        <v>66666666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5"/>
      <c r="AA7" s="16"/>
      <c r="AB7" s="20"/>
      <c r="AC7" s="15"/>
      <c r="AD7" s="18"/>
    </row>
    <row r="8" spans="1:30" ht="69" customHeight="1" x14ac:dyDescent="0.25">
      <c r="A8" s="8" t="s">
        <v>92</v>
      </c>
      <c r="B8" s="9" t="s">
        <v>21</v>
      </c>
      <c r="C8" s="9" t="s">
        <v>22</v>
      </c>
      <c r="D8" s="9" t="s">
        <v>23</v>
      </c>
      <c r="E8" s="10">
        <v>2024002880086</v>
      </c>
      <c r="F8" s="9" t="s">
        <v>26</v>
      </c>
      <c r="G8" s="9" t="s">
        <v>42</v>
      </c>
      <c r="H8" s="9" t="s">
        <v>93</v>
      </c>
      <c r="I8" s="11" t="s">
        <v>28</v>
      </c>
      <c r="J8" s="11" t="s">
        <v>37</v>
      </c>
      <c r="K8" s="9">
        <v>0</v>
      </c>
      <c r="L8" s="12">
        <v>38962392</v>
      </c>
      <c r="M8" s="13" t="s">
        <v>74</v>
      </c>
      <c r="N8" s="14">
        <v>0</v>
      </c>
      <c r="O8" s="14">
        <v>0</v>
      </c>
      <c r="P8" s="28">
        <v>4870299</v>
      </c>
      <c r="Q8" s="28">
        <v>4870299</v>
      </c>
      <c r="R8" s="28">
        <v>4870299</v>
      </c>
      <c r="S8" s="28">
        <v>4870299</v>
      </c>
      <c r="T8" s="28">
        <v>4870299</v>
      </c>
      <c r="U8" s="28">
        <v>4870299</v>
      </c>
      <c r="V8" s="28">
        <v>4870299</v>
      </c>
      <c r="W8" s="28">
        <v>4870299</v>
      </c>
      <c r="X8" s="14">
        <v>0</v>
      </c>
      <c r="Y8" s="14">
        <v>0</v>
      </c>
      <c r="Z8" s="15"/>
      <c r="AA8" s="16"/>
      <c r="AB8" s="17"/>
      <c r="AC8" s="15"/>
      <c r="AD8" s="18"/>
    </row>
    <row r="9" spans="1:30" ht="65.45" customHeight="1" x14ac:dyDescent="0.25">
      <c r="A9" s="8" t="s">
        <v>92</v>
      </c>
      <c r="B9" s="9" t="s">
        <v>21</v>
      </c>
      <c r="C9" s="9" t="s">
        <v>22</v>
      </c>
      <c r="D9" s="9" t="s">
        <v>23</v>
      </c>
      <c r="E9" s="10">
        <v>2024002880086</v>
      </c>
      <c r="F9" s="9" t="s">
        <v>26</v>
      </c>
      <c r="G9" s="9" t="s">
        <v>29</v>
      </c>
      <c r="H9" s="9" t="s">
        <v>94</v>
      </c>
      <c r="I9" s="11" t="s">
        <v>51</v>
      </c>
      <c r="J9" s="11" t="s">
        <v>37</v>
      </c>
      <c r="K9" s="9">
        <v>3</v>
      </c>
      <c r="L9" s="12">
        <v>286033876</v>
      </c>
      <c r="M9" s="15" t="s">
        <v>74</v>
      </c>
      <c r="N9" s="14">
        <v>0</v>
      </c>
      <c r="O9" s="14">
        <v>0</v>
      </c>
      <c r="P9" s="28">
        <v>35754234</v>
      </c>
      <c r="Q9" s="28">
        <v>35754234</v>
      </c>
      <c r="R9" s="28">
        <v>35754234</v>
      </c>
      <c r="S9" s="28">
        <v>35754234</v>
      </c>
      <c r="T9" s="28">
        <v>35754234</v>
      </c>
      <c r="U9" s="28">
        <v>35754234</v>
      </c>
      <c r="V9" s="28">
        <v>35754234</v>
      </c>
      <c r="W9" s="28">
        <v>35754238</v>
      </c>
      <c r="X9" s="14">
        <v>0</v>
      </c>
      <c r="Y9" s="14">
        <v>0</v>
      </c>
      <c r="Z9" s="15"/>
      <c r="AA9" s="29"/>
      <c r="AB9" s="17"/>
      <c r="AC9" s="15"/>
      <c r="AD9" s="18"/>
    </row>
    <row r="10" spans="1:30" ht="81.95" customHeight="1" x14ac:dyDescent="0.25">
      <c r="A10" s="8" t="s">
        <v>92</v>
      </c>
      <c r="B10" s="9" t="s">
        <v>21</v>
      </c>
      <c r="C10" s="9" t="s">
        <v>22</v>
      </c>
      <c r="D10" s="9" t="s">
        <v>23</v>
      </c>
      <c r="E10" s="10">
        <v>2024002880086</v>
      </c>
      <c r="F10" s="9" t="s">
        <v>26</v>
      </c>
      <c r="G10" s="9" t="s">
        <v>43</v>
      </c>
      <c r="H10" s="9" t="s">
        <v>90</v>
      </c>
      <c r="I10" s="11" t="s">
        <v>52</v>
      </c>
      <c r="J10" s="11" t="s">
        <v>37</v>
      </c>
      <c r="K10" s="9">
        <v>3</v>
      </c>
      <c r="L10" s="12">
        <v>50000000</v>
      </c>
      <c r="M10" s="30" t="s">
        <v>73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50000000</v>
      </c>
      <c r="Y10" s="14">
        <v>0</v>
      </c>
      <c r="Z10" s="15"/>
      <c r="AA10" s="29"/>
      <c r="AB10" s="17"/>
      <c r="AC10" s="15"/>
      <c r="AD10" s="18"/>
    </row>
    <row r="11" spans="1:30" ht="135" customHeight="1" x14ac:dyDescent="0.25">
      <c r="A11" s="8" t="s">
        <v>92</v>
      </c>
      <c r="B11" s="9" t="s">
        <v>21</v>
      </c>
      <c r="C11" s="9" t="s">
        <v>22</v>
      </c>
      <c r="D11" s="9" t="s">
        <v>24</v>
      </c>
      <c r="E11" s="10">
        <v>2024002880087</v>
      </c>
      <c r="F11" s="9" t="s">
        <v>44</v>
      </c>
      <c r="G11" s="9" t="s">
        <v>45</v>
      </c>
      <c r="H11" s="26" t="s">
        <v>77</v>
      </c>
      <c r="I11" s="11" t="s">
        <v>53</v>
      </c>
      <c r="J11" s="11" t="s">
        <v>37</v>
      </c>
      <c r="K11" s="9">
        <v>5</v>
      </c>
      <c r="L11" s="12">
        <v>1005913881</v>
      </c>
      <c r="M11" s="15" t="s">
        <v>74</v>
      </c>
      <c r="N11" s="14">
        <v>0</v>
      </c>
      <c r="O11" s="14">
        <v>0</v>
      </c>
      <c r="P11" s="28">
        <v>96641948</v>
      </c>
      <c r="Q11" s="28">
        <v>96641948</v>
      </c>
      <c r="R11" s="28">
        <v>96641948</v>
      </c>
      <c r="S11" s="28">
        <v>96641948</v>
      </c>
      <c r="T11" s="28">
        <v>96641948</v>
      </c>
      <c r="U11" s="28">
        <v>96641948</v>
      </c>
      <c r="V11" s="28">
        <v>96641948</v>
      </c>
      <c r="W11" s="28">
        <v>96641950</v>
      </c>
      <c r="X11" s="14">
        <v>232778295</v>
      </c>
      <c r="Y11" s="14">
        <v>0</v>
      </c>
      <c r="Z11" s="15"/>
      <c r="AA11" s="16"/>
      <c r="AB11" s="17"/>
      <c r="AC11" s="15"/>
      <c r="AD11" s="18"/>
    </row>
    <row r="12" spans="1:30" ht="116.45" customHeight="1" x14ac:dyDescent="0.25">
      <c r="A12" s="8" t="s">
        <v>92</v>
      </c>
      <c r="B12" s="9" t="s">
        <v>21</v>
      </c>
      <c r="C12" s="9" t="s">
        <v>22</v>
      </c>
      <c r="D12" s="9" t="s">
        <v>24</v>
      </c>
      <c r="E12" s="10">
        <v>2024002880087</v>
      </c>
      <c r="F12" s="9" t="s">
        <v>44</v>
      </c>
      <c r="G12" s="9" t="s">
        <v>46</v>
      </c>
      <c r="H12" s="26" t="s">
        <v>95</v>
      </c>
      <c r="I12" s="11" t="s">
        <v>54</v>
      </c>
      <c r="J12" s="11" t="s">
        <v>37</v>
      </c>
      <c r="K12" s="9">
        <v>3</v>
      </c>
      <c r="L12" s="12">
        <v>550827396</v>
      </c>
      <c r="M12" s="15" t="s">
        <v>75</v>
      </c>
      <c r="N12" s="14">
        <v>0</v>
      </c>
      <c r="O12" s="14">
        <v>0</v>
      </c>
      <c r="P12" s="14">
        <f>Tabla3[[#This Row],[VALOR (en pesos)]]/8</f>
        <v>68853424.5</v>
      </c>
      <c r="Q12" s="14">
        <f>Tabla3[[#This Row],[VALOR (en pesos)]]/8</f>
        <v>68853424.5</v>
      </c>
      <c r="R12" s="14">
        <f>Tabla3[[#This Row],[VALOR (en pesos)]]/8</f>
        <v>68853424.5</v>
      </c>
      <c r="S12" s="14">
        <f>Tabla3[[#This Row],[VALOR (en pesos)]]/8</f>
        <v>68853424.5</v>
      </c>
      <c r="T12" s="14">
        <f>Tabla3[[#This Row],[VALOR (en pesos)]]/8</f>
        <v>68853424.5</v>
      </c>
      <c r="U12" s="14">
        <f>Tabla3[[#This Row],[VALOR (en pesos)]]/8</f>
        <v>68853424.5</v>
      </c>
      <c r="V12" s="14">
        <f>Tabla3[[#This Row],[VALOR (en pesos)]]/8</f>
        <v>68853424.5</v>
      </c>
      <c r="W12" s="14">
        <f>Tabla3[[#This Row],[VALOR (en pesos)]]/8</f>
        <v>68853424.5</v>
      </c>
      <c r="X12" s="14">
        <v>0</v>
      </c>
      <c r="Y12" s="14">
        <v>0</v>
      </c>
      <c r="Z12" s="15"/>
      <c r="AA12" s="16"/>
      <c r="AB12" s="20"/>
      <c r="AC12" s="15"/>
      <c r="AD12" s="18"/>
    </row>
    <row r="13" spans="1:30" ht="128.44999999999999" customHeight="1" x14ac:dyDescent="0.25">
      <c r="A13" s="8" t="s">
        <v>92</v>
      </c>
      <c r="B13" s="9" t="s">
        <v>21</v>
      </c>
      <c r="C13" s="9" t="s">
        <v>22</v>
      </c>
      <c r="D13" s="9" t="s">
        <v>24</v>
      </c>
      <c r="E13" s="10">
        <v>2024002880087</v>
      </c>
      <c r="F13" s="9" t="s">
        <v>44</v>
      </c>
      <c r="G13" s="9" t="s">
        <v>47</v>
      </c>
      <c r="H13" s="9" t="s">
        <v>97</v>
      </c>
      <c r="I13" s="11" t="s">
        <v>55</v>
      </c>
      <c r="J13" s="11" t="s">
        <v>37</v>
      </c>
      <c r="K13" s="9">
        <v>1</v>
      </c>
      <c r="L13" s="12">
        <v>0</v>
      </c>
      <c r="M13" s="15" t="s">
        <v>72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5"/>
      <c r="AA13" s="16"/>
      <c r="AB13" s="20"/>
      <c r="AC13" s="15"/>
      <c r="AD13" s="18"/>
    </row>
    <row r="14" spans="1:30" ht="87" customHeight="1" x14ac:dyDescent="0.25">
      <c r="A14" s="8" t="s">
        <v>92</v>
      </c>
      <c r="B14" s="9" t="s">
        <v>21</v>
      </c>
      <c r="C14" s="9" t="s">
        <v>22</v>
      </c>
      <c r="D14" s="9" t="s">
        <v>25</v>
      </c>
      <c r="E14" s="10">
        <v>2024002880073</v>
      </c>
      <c r="F14" s="9" t="s">
        <v>48</v>
      </c>
      <c r="G14" s="9" t="s">
        <v>49</v>
      </c>
      <c r="H14" s="9" t="s">
        <v>96</v>
      </c>
      <c r="I14" s="11" t="s">
        <v>56</v>
      </c>
      <c r="J14" s="11" t="s">
        <v>37</v>
      </c>
      <c r="K14" s="9">
        <v>2</v>
      </c>
      <c r="L14" s="12">
        <v>600000000</v>
      </c>
      <c r="M14" s="13" t="s">
        <v>74</v>
      </c>
      <c r="N14" s="14">
        <v>0</v>
      </c>
      <c r="O14" s="14">
        <v>0</v>
      </c>
      <c r="P14" s="28">
        <v>75000000</v>
      </c>
      <c r="Q14" s="28">
        <v>75000000</v>
      </c>
      <c r="R14" s="28">
        <v>75000000</v>
      </c>
      <c r="S14" s="28">
        <v>75000000</v>
      </c>
      <c r="T14" s="28">
        <v>75000000</v>
      </c>
      <c r="U14" s="28">
        <v>75000000</v>
      </c>
      <c r="V14" s="28">
        <v>75000000</v>
      </c>
      <c r="W14" s="28">
        <v>75000000</v>
      </c>
      <c r="X14" s="14">
        <v>0</v>
      </c>
      <c r="Y14" s="14">
        <v>0</v>
      </c>
      <c r="Z14" s="15"/>
      <c r="AA14" s="16"/>
      <c r="AB14" s="20"/>
      <c r="AC14" s="15"/>
      <c r="AD14" s="18"/>
    </row>
    <row r="15" spans="1:30" ht="64.5" customHeight="1" x14ac:dyDescent="0.25">
      <c r="A15" s="8" t="s">
        <v>92</v>
      </c>
      <c r="B15" s="21" t="s">
        <v>21</v>
      </c>
      <c r="C15" s="21" t="s">
        <v>22</v>
      </c>
      <c r="D15" s="21" t="s">
        <v>23</v>
      </c>
      <c r="E15" s="10">
        <v>202400000000258</v>
      </c>
      <c r="F15" s="9" t="s">
        <v>57</v>
      </c>
      <c r="G15" s="9" t="s">
        <v>98</v>
      </c>
      <c r="H15" s="9" t="s">
        <v>91</v>
      </c>
      <c r="I15" s="8" t="s">
        <v>62</v>
      </c>
      <c r="J15" s="11" t="s">
        <v>37</v>
      </c>
      <c r="K15" s="9">
        <v>1</v>
      </c>
      <c r="L15" s="12">
        <f>316250000+621079879</f>
        <v>937329879</v>
      </c>
      <c r="M15" s="15" t="s">
        <v>76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f>316250000+621079879</f>
        <v>937329879</v>
      </c>
      <c r="Y15" s="14">
        <v>0</v>
      </c>
      <c r="Z15" s="15"/>
      <c r="AA15" s="24"/>
      <c r="AB15" s="18"/>
      <c r="AC15" s="15"/>
      <c r="AD15" s="25"/>
    </row>
    <row r="16" spans="1:30" ht="64.5" customHeight="1" x14ac:dyDescent="0.25">
      <c r="A16" s="8" t="s">
        <v>92</v>
      </c>
      <c r="B16" s="21" t="s">
        <v>21</v>
      </c>
      <c r="C16" s="21" t="s">
        <v>22</v>
      </c>
      <c r="D16" s="21" t="s">
        <v>23</v>
      </c>
      <c r="E16" s="10">
        <v>202400000000258</v>
      </c>
      <c r="F16" s="9" t="s">
        <v>57</v>
      </c>
      <c r="G16" s="9" t="s">
        <v>60</v>
      </c>
      <c r="H16" s="9" t="s">
        <v>91</v>
      </c>
      <c r="I16" s="8" t="s">
        <v>62</v>
      </c>
      <c r="J16" s="11" t="s">
        <v>37</v>
      </c>
      <c r="K16" s="9">
        <v>1</v>
      </c>
      <c r="L16" s="12">
        <v>507951769</v>
      </c>
      <c r="M16" s="15" t="s">
        <v>76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507951769</v>
      </c>
      <c r="Y16" s="14">
        <v>0</v>
      </c>
      <c r="Z16" s="15"/>
      <c r="AA16" s="24"/>
      <c r="AB16" s="18"/>
      <c r="AC16" s="15"/>
      <c r="AD16" s="25"/>
    </row>
    <row r="17" spans="1:59" ht="64.5" customHeight="1" x14ac:dyDescent="0.25">
      <c r="A17" s="8" t="s">
        <v>92</v>
      </c>
      <c r="B17" s="21" t="s">
        <v>21</v>
      </c>
      <c r="C17" s="21" t="s">
        <v>22</v>
      </c>
      <c r="D17" s="21" t="s">
        <v>23</v>
      </c>
      <c r="E17" s="10">
        <v>202400000000258</v>
      </c>
      <c r="F17" s="9" t="s">
        <v>57</v>
      </c>
      <c r="G17" s="9" t="s">
        <v>58</v>
      </c>
      <c r="H17" s="9" t="s">
        <v>91</v>
      </c>
      <c r="I17" s="8" t="s">
        <v>62</v>
      </c>
      <c r="J17" s="11" t="s">
        <v>37</v>
      </c>
      <c r="K17" s="9">
        <v>1</v>
      </c>
      <c r="L17" s="12">
        <v>340693894</v>
      </c>
      <c r="M17" s="15" t="s">
        <v>76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340693894</v>
      </c>
      <c r="Y17" s="14">
        <v>0</v>
      </c>
      <c r="Z17" s="15"/>
      <c r="AA17" s="24"/>
      <c r="AB17" s="18"/>
      <c r="AC17" s="15"/>
      <c r="AD17" s="25"/>
    </row>
    <row r="18" spans="1:59" ht="64.5" customHeight="1" x14ac:dyDescent="0.25">
      <c r="A18" s="8" t="s">
        <v>92</v>
      </c>
      <c r="B18" s="21" t="s">
        <v>21</v>
      </c>
      <c r="C18" s="21" t="s">
        <v>22</v>
      </c>
      <c r="D18" s="21" t="s">
        <v>23</v>
      </c>
      <c r="E18" s="10">
        <v>202400000000258</v>
      </c>
      <c r="F18" s="9" t="s">
        <v>57</v>
      </c>
      <c r="G18" s="9" t="s">
        <v>59</v>
      </c>
      <c r="H18" s="9" t="s">
        <v>91</v>
      </c>
      <c r="I18" s="8" t="s">
        <v>62</v>
      </c>
      <c r="J18" s="11" t="s">
        <v>37</v>
      </c>
      <c r="K18" s="9">
        <v>1</v>
      </c>
      <c r="L18" s="12">
        <v>393504954</v>
      </c>
      <c r="M18" s="15" t="s">
        <v>76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393504954</v>
      </c>
      <c r="Y18" s="14">
        <v>0</v>
      </c>
      <c r="Z18" s="15"/>
      <c r="AA18" s="24"/>
      <c r="AB18" s="18"/>
      <c r="AC18" s="15"/>
      <c r="AD18" s="25"/>
    </row>
    <row r="19" spans="1:59" ht="64.5" customHeight="1" x14ac:dyDescent="0.25">
      <c r="A19" s="8" t="s">
        <v>92</v>
      </c>
      <c r="B19" s="21" t="s">
        <v>21</v>
      </c>
      <c r="C19" s="21" t="s">
        <v>22</v>
      </c>
      <c r="D19" s="21" t="s">
        <v>23</v>
      </c>
      <c r="E19" s="10">
        <v>202400000000258</v>
      </c>
      <c r="F19" s="9" t="s">
        <v>57</v>
      </c>
      <c r="G19" s="9" t="s">
        <v>64</v>
      </c>
      <c r="H19" s="9" t="s">
        <v>91</v>
      </c>
      <c r="I19" s="8" t="s">
        <v>62</v>
      </c>
      <c r="J19" s="11" t="s">
        <v>37</v>
      </c>
      <c r="K19" s="9">
        <v>1</v>
      </c>
      <c r="L19" s="12">
        <v>490592551</v>
      </c>
      <c r="M19" s="15" t="s">
        <v>76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490592551</v>
      </c>
      <c r="Y19" s="14">
        <v>0</v>
      </c>
      <c r="Z19" s="15"/>
      <c r="AA19" s="24"/>
      <c r="AB19" s="18"/>
      <c r="AC19" s="15"/>
      <c r="AD19" s="25"/>
    </row>
    <row r="20" spans="1:59" ht="64.5" customHeight="1" x14ac:dyDescent="0.25">
      <c r="A20" s="8" t="s">
        <v>92</v>
      </c>
      <c r="B20" s="21" t="s">
        <v>21</v>
      </c>
      <c r="C20" s="21" t="s">
        <v>22</v>
      </c>
      <c r="D20" s="21" t="s">
        <v>23</v>
      </c>
      <c r="E20" s="10">
        <v>202400000000258</v>
      </c>
      <c r="F20" s="9" t="s">
        <v>57</v>
      </c>
      <c r="G20" s="9" t="s">
        <v>65</v>
      </c>
      <c r="H20" s="9" t="s">
        <v>91</v>
      </c>
      <c r="I20" s="8" t="s">
        <v>62</v>
      </c>
      <c r="J20" s="11" t="s">
        <v>37</v>
      </c>
      <c r="K20" s="9">
        <v>1</v>
      </c>
      <c r="L20" s="12">
        <v>430000000</v>
      </c>
      <c r="M20" s="15" t="s">
        <v>76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430000000</v>
      </c>
      <c r="Y20" s="14">
        <v>0</v>
      </c>
      <c r="Z20" s="15"/>
      <c r="AA20" s="24"/>
      <c r="AB20" s="18"/>
      <c r="AC20" s="15"/>
      <c r="AD20" s="25"/>
    </row>
    <row r="21" spans="1:59" ht="64.5" customHeight="1" x14ac:dyDescent="0.25">
      <c r="A21" s="8" t="s">
        <v>92</v>
      </c>
      <c r="B21" s="21" t="s">
        <v>21</v>
      </c>
      <c r="C21" s="21" t="s">
        <v>22</v>
      </c>
      <c r="D21" s="21" t="s">
        <v>23</v>
      </c>
      <c r="E21" s="10">
        <v>202400000000258</v>
      </c>
      <c r="F21" s="9" t="s">
        <v>57</v>
      </c>
      <c r="G21" s="9" t="s">
        <v>66</v>
      </c>
      <c r="H21" s="9" t="s">
        <v>91</v>
      </c>
      <c r="I21" s="8" t="s">
        <v>62</v>
      </c>
      <c r="J21" s="11" t="s">
        <v>37</v>
      </c>
      <c r="K21" s="9">
        <v>1</v>
      </c>
      <c r="L21" s="12">
        <v>77944527</v>
      </c>
      <c r="M21" s="15" t="s">
        <v>76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77944527</v>
      </c>
      <c r="Y21" s="14">
        <v>0</v>
      </c>
      <c r="Z21" s="15"/>
      <c r="AA21" s="24"/>
      <c r="AB21" s="18"/>
      <c r="AC21" s="15"/>
      <c r="AD21" s="25"/>
    </row>
    <row r="22" spans="1:59" ht="64.5" customHeight="1" x14ac:dyDescent="0.25">
      <c r="A22" s="8" t="s">
        <v>92</v>
      </c>
      <c r="B22" s="21" t="s">
        <v>21</v>
      </c>
      <c r="C22" s="21" t="s">
        <v>22</v>
      </c>
      <c r="D22" s="21" t="s">
        <v>23</v>
      </c>
      <c r="E22" s="10">
        <v>202400000000258</v>
      </c>
      <c r="F22" s="9" t="s">
        <v>57</v>
      </c>
      <c r="G22" s="9" t="s">
        <v>67</v>
      </c>
      <c r="H22" s="9" t="s">
        <v>91</v>
      </c>
      <c r="I22" s="8" t="s">
        <v>62</v>
      </c>
      <c r="J22" s="11" t="s">
        <v>37</v>
      </c>
      <c r="K22" s="9">
        <v>1</v>
      </c>
      <c r="L22" s="12">
        <v>581361579</v>
      </c>
      <c r="M22" s="15" t="s">
        <v>76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581361579</v>
      </c>
      <c r="Y22" s="14">
        <v>0</v>
      </c>
      <c r="Z22" s="15"/>
      <c r="AA22" s="24"/>
      <c r="AB22" s="18"/>
      <c r="AC22" s="15"/>
      <c r="AD22" s="25"/>
    </row>
    <row r="23" spans="1:59" ht="64.5" customHeight="1" x14ac:dyDescent="0.25">
      <c r="A23" s="8" t="s">
        <v>92</v>
      </c>
      <c r="B23" s="21" t="s">
        <v>21</v>
      </c>
      <c r="C23" s="21" t="s">
        <v>22</v>
      </c>
      <c r="D23" s="21" t="s">
        <v>23</v>
      </c>
      <c r="E23" s="10">
        <v>202400000000258</v>
      </c>
      <c r="F23" s="9" t="s">
        <v>57</v>
      </c>
      <c r="G23" s="9" t="s">
        <v>68</v>
      </c>
      <c r="H23" s="9" t="s">
        <v>91</v>
      </c>
      <c r="I23" s="8" t="s">
        <v>62</v>
      </c>
      <c r="J23" s="11" t="s">
        <v>37</v>
      </c>
      <c r="K23" s="9">
        <v>1</v>
      </c>
      <c r="L23" s="12">
        <v>192392114</v>
      </c>
      <c r="M23" s="15" t="s">
        <v>76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192392114</v>
      </c>
      <c r="Y23" s="14">
        <v>0</v>
      </c>
      <c r="Z23" s="15"/>
      <c r="AA23" s="24"/>
      <c r="AB23" s="18"/>
      <c r="AC23" s="15"/>
      <c r="AD23" s="25"/>
    </row>
    <row r="24" spans="1:59" ht="64.5" customHeight="1" x14ac:dyDescent="0.25">
      <c r="A24" s="8" t="s">
        <v>92</v>
      </c>
      <c r="B24" s="21" t="s">
        <v>21</v>
      </c>
      <c r="C24" s="21" t="s">
        <v>22</v>
      </c>
      <c r="D24" s="21" t="s">
        <v>23</v>
      </c>
      <c r="E24" s="10">
        <v>202400000000258</v>
      </c>
      <c r="F24" s="9" t="s">
        <v>57</v>
      </c>
      <c r="G24" s="9" t="s">
        <v>69</v>
      </c>
      <c r="H24" s="9" t="s">
        <v>91</v>
      </c>
      <c r="I24" s="8" t="s">
        <v>62</v>
      </c>
      <c r="J24" s="11" t="s">
        <v>37</v>
      </c>
      <c r="K24" s="9">
        <v>1</v>
      </c>
      <c r="L24" s="12">
        <v>623228733</v>
      </c>
      <c r="M24" s="15" t="s">
        <v>76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623228733</v>
      </c>
      <c r="Y24" s="14">
        <v>0</v>
      </c>
      <c r="Z24" s="15"/>
      <c r="AA24" s="24"/>
      <c r="AB24" s="18"/>
      <c r="AC24" s="15"/>
      <c r="AD24" s="25"/>
    </row>
    <row r="25" spans="1:59" s="31" customFormat="1" ht="64.5" customHeight="1" x14ac:dyDescent="0.25">
      <c r="A25" s="8" t="s">
        <v>92</v>
      </c>
      <c r="B25" s="21" t="s">
        <v>21</v>
      </c>
      <c r="C25" s="21" t="s">
        <v>22</v>
      </c>
      <c r="D25" s="21" t="s">
        <v>23</v>
      </c>
      <c r="E25" s="10">
        <v>202400000000258</v>
      </c>
      <c r="F25" s="9" t="s">
        <v>57</v>
      </c>
      <c r="G25" s="9" t="s">
        <v>70</v>
      </c>
      <c r="H25" s="9" t="s">
        <v>91</v>
      </c>
      <c r="I25" s="9" t="s">
        <v>62</v>
      </c>
      <c r="J25" s="9" t="s">
        <v>37</v>
      </c>
      <c r="K25" s="9">
        <v>1</v>
      </c>
      <c r="L25" s="12">
        <v>2500000000</v>
      </c>
      <c r="M25" s="15" t="s">
        <v>76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2500000000</v>
      </c>
      <c r="X25" s="14">
        <v>0</v>
      </c>
      <c r="Y25" s="14">
        <v>0</v>
      </c>
      <c r="Z25" s="15"/>
      <c r="AA25" s="24"/>
      <c r="AB25" s="18"/>
      <c r="AC25" s="15"/>
      <c r="AD25" s="25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</row>
    <row r="26" spans="1:59" s="31" customFormat="1" ht="64.5" customHeight="1" x14ac:dyDescent="0.25">
      <c r="A26" s="8" t="s">
        <v>92</v>
      </c>
      <c r="B26" s="21" t="s">
        <v>21</v>
      </c>
      <c r="C26" s="21" t="s">
        <v>22</v>
      </c>
      <c r="D26" s="21" t="s">
        <v>23</v>
      </c>
      <c r="E26" s="10">
        <v>202400000000258</v>
      </c>
      <c r="F26" s="9" t="s">
        <v>57</v>
      </c>
      <c r="G26" s="9" t="s">
        <v>61</v>
      </c>
      <c r="H26" s="9" t="s">
        <v>91</v>
      </c>
      <c r="I26" s="9" t="s">
        <v>62</v>
      </c>
      <c r="J26" s="9" t="s">
        <v>37</v>
      </c>
      <c r="K26" s="9">
        <v>1</v>
      </c>
      <c r="L26" s="12">
        <v>425000000</v>
      </c>
      <c r="M26" s="15" t="s">
        <v>76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425000000</v>
      </c>
      <c r="Y26" s="14">
        <v>0</v>
      </c>
      <c r="Z26" s="15"/>
      <c r="AA26" s="24"/>
      <c r="AB26" s="18"/>
      <c r="AC26" s="15"/>
      <c r="AD26" s="25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</row>
    <row r="27" spans="1:59" s="7" customFormat="1" ht="105" x14ac:dyDescent="0.25">
      <c r="A27" s="32" t="s">
        <v>99</v>
      </c>
      <c r="B27" s="32" t="s">
        <v>100</v>
      </c>
      <c r="C27" s="32" t="s">
        <v>101</v>
      </c>
      <c r="D27" s="19" t="s">
        <v>102</v>
      </c>
      <c r="E27" s="19" t="s">
        <v>103</v>
      </c>
      <c r="F27" s="19" t="s">
        <v>104</v>
      </c>
      <c r="G27" s="19" t="s">
        <v>105</v>
      </c>
      <c r="H27" s="19" t="s">
        <v>106</v>
      </c>
      <c r="I27" s="9" t="s">
        <v>107</v>
      </c>
      <c r="J27" s="9" t="s">
        <v>108</v>
      </c>
      <c r="K27" s="11">
        <v>84</v>
      </c>
      <c r="L27" s="33">
        <v>42141454</v>
      </c>
      <c r="M27" s="34" t="s">
        <v>109</v>
      </c>
      <c r="N27" s="35"/>
      <c r="O27" s="35"/>
      <c r="P27" s="35"/>
      <c r="Q27" s="35">
        <v>21070727</v>
      </c>
      <c r="R27" s="35"/>
      <c r="S27" s="35">
        <v>21070727</v>
      </c>
      <c r="T27" s="35"/>
      <c r="U27" s="35"/>
      <c r="V27" s="35"/>
      <c r="W27" s="35"/>
      <c r="X27" s="35"/>
      <c r="Y27" s="35"/>
      <c r="Z27" s="15">
        <v>0</v>
      </c>
      <c r="AA27" s="15">
        <v>0</v>
      </c>
      <c r="AB27" s="15" t="s">
        <v>110</v>
      </c>
      <c r="AC27" s="36"/>
      <c r="AD27" s="36"/>
    </row>
    <row r="28" spans="1:59" ht="105" x14ac:dyDescent="0.25">
      <c r="A28" s="8" t="s">
        <v>99</v>
      </c>
      <c r="B28" s="19" t="s">
        <v>100</v>
      </c>
      <c r="C28" s="19" t="s">
        <v>101</v>
      </c>
      <c r="D28" s="19" t="s">
        <v>102</v>
      </c>
      <c r="E28" s="10" t="s">
        <v>103</v>
      </c>
      <c r="F28" s="9" t="s">
        <v>104</v>
      </c>
      <c r="G28" s="19" t="s">
        <v>111</v>
      </c>
      <c r="H28" s="19" t="s">
        <v>106</v>
      </c>
      <c r="I28" s="9" t="s">
        <v>107</v>
      </c>
      <c r="J28" s="9" t="s">
        <v>108</v>
      </c>
      <c r="K28" s="11">
        <v>400</v>
      </c>
      <c r="L28" s="33">
        <v>1200000000</v>
      </c>
      <c r="M28" s="17" t="s">
        <v>109</v>
      </c>
      <c r="N28" s="35"/>
      <c r="O28" s="35"/>
      <c r="P28" s="35"/>
      <c r="Q28" s="35"/>
      <c r="R28" s="35"/>
      <c r="S28" s="37">
        <v>264603430</v>
      </c>
      <c r="T28" s="35">
        <v>236772300</v>
      </c>
      <c r="U28" s="35">
        <v>220572090</v>
      </c>
      <c r="V28" s="35">
        <v>112570690</v>
      </c>
      <c r="W28" s="35">
        <v>55246870</v>
      </c>
      <c r="X28" s="35">
        <v>152448130</v>
      </c>
      <c r="Y28" s="35">
        <v>157786490</v>
      </c>
      <c r="Z28" s="15">
        <v>2790</v>
      </c>
      <c r="AA28" s="15">
        <v>1042213510</v>
      </c>
      <c r="AB28" s="15" t="s">
        <v>110</v>
      </c>
      <c r="AC28" s="36" t="s">
        <v>112</v>
      </c>
      <c r="AD28" s="36"/>
    </row>
    <row r="29" spans="1:59" ht="105" x14ac:dyDescent="0.25">
      <c r="A29" s="8" t="s">
        <v>99</v>
      </c>
      <c r="B29" s="19" t="s">
        <v>100</v>
      </c>
      <c r="C29" s="19" t="s">
        <v>101</v>
      </c>
      <c r="D29" s="19" t="s">
        <v>102</v>
      </c>
      <c r="E29" s="10" t="s">
        <v>103</v>
      </c>
      <c r="F29" s="9" t="s">
        <v>104</v>
      </c>
      <c r="G29" s="8" t="s">
        <v>113</v>
      </c>
      <c r="H29" s="19" t="s">
        <v>106</v>
      </c>
      <c r="I29" s="9" t="s">
        <v>107</v>
      </c>
      <c r="J29" s="9" t="s">
        <v>108</v>
      </c>
      <c r="K29" s="11">
        <v>16</v>
      </c>
      <c r="L29" s="33">
        <v>570000000</v>
      </c>
      <c r="M29" s="34" t="s">
        <v>109</v>
      </c>
      <c r="N29" s="35"/>
      <c r="O29" s="35"/>
      <c r="P29" s="35"/>
      <c r="Q29" s="35"/>
      <c r="R29" s="35">
        <v>570000000</v>
      </c>
      <c r="S29" s="35"/>
      <c r="T29" s="35"/>
      <c r="U29" s="35"/>
      <c r="V29" s="35"/>
      <c r="W29" s="35"/>
      <c r="X29" s="35"/>
      <c r="Y29" s="35"/>
      <c r="Z29" s="15">
        <v>16</v>
      </c>
      <c r="AA29" s="15">
        <v>570000000</v>
      </c>
      <c r="AB29" s="15" t="s">
        <v>110</v>
      </c>
      <c r="AC29" s="36" t="s">
        <v>114</v>
      </c>
      <c r="AD29" s="36"/>
    </row>
    <row r="30" spans="1:59" ht="105" x14ac:dyDescent="0.25">
      <c r="A30" s="8" t="s">
        <v>99</v>
      </c>
      <c r="B30" s="19" t="s">
        <v>100</v>
      </c>
      <c r="C30" s="19" t="s">
        <v>101</v>
      </c>
      <c r="D30" s="19" t="s">
        <v>102</v>
      </c>
      <c r="E30" s="10" t="s">
        <v>103</v>
      </c>
      <c r="F30" s="9" t="s">
        <v>104</v>
      </c>
      <c r="G30" s="19" t="s">
        <v>115</v>
      </c>
      <c r="H30" s="19" t="s">
        <v>106</v>
      </c>
      <c r="I30" s="9" t="s">
        <v>107</v>
      </c>
      <c r="J30" s="9" t="s">
        <v>108</v>
      </c>
      <c r="K30" s="11">
        <v>160</v>
      </c>
      <c r="L30" s="33">
        <v>1300000000</v>
      </c>
      <c r="M30" s="17" t="s">
        <v>109</v>
      </c>
      <c r="N30" s="35"/>
      <c r="O30" s="35">
        <v>125000000</v>
      </c>
      <c r="P30" s="35">
        <v>125000000</v>
      </c>
      <c r="Q30" s="35">
        <v>125000000</v>
      </c>
      <c r="R30" s="35">
        <v>125000000</v>
      </c>
      <c r="S30" s="37">
        <v>125000000</v>
      </c>
      <c r="T30" s="35">
        <v>125000000</v>
      </c>
      <c r="U30" s="35">
        <v>125000000</v>
      </c>
      <c r="V30" s="35">
        <v>125000000</v>
      </c>
      <c r="W30" s="35">
        <v>150000000</v>
      </c>
      <c r="X30" s="35">
        <v>150000000</v>
      </c>
      <c r="Y30" s="35"/>
      <c r="Z30" s="15">
        <v>247</v>
      </c>
      <c r="AA30" s="15">
        <v>967326372</v>
      </c>
      <c r="AB30" s="15" t="s">
        <v>110</v>
      </c>
      <c r="AC30" s="36" t="s">
        <v>116</v>
      </c>
      <c r="AD30" s="36"/>
    </row>
    <row r="31" spans="1:59" ht="105" x14ac:dyDescent="0.25">
      <c r="A31" s="8" t="s">
        <v>99</v>
      </c>
      <c r="B31" s="19" t="s">
        <v>100</v>
      </c>
      <c r="C31" s="19" t="s">
        <v>101</v>
      </c>
      <c r="D31" s="19" t="s">
        <v>102</v>
      </c>
      <c r="E31" s="10" t="s">
        <v>117</v>
      </c>
      <c r="F31" s="38" t="s">
        <v>118</v>
      </c>
      <c r="G31" s="39" t="s">
        <v>119</v>
      </c>
      <c r="H31" s="19" t="s">
        <v>120</v>
      </c>
      <c r="I31" s="9" t="s">
        <v>121</v>
      </c>
      <c r="J31" s="9" t="s">
        <v>108</v>
      </c>
      <c r="K31" s="11">
        <v>1</v>
      </c>
      <c r="L31" s="33">
        <v>304010000</v>
      </c>
      <c r="M31" s="17" t="s">
        <v>109</v>
      </c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>
        <v>91203000</v>
      </c>
      <c r="Y31" s="35">
        <v>212807000</v>
      </c>
      <c r="Z31" s="15">
        <v>1</v>
      </c>
      <c r="AA31" s="15">
        <v>91203000</v>
      </c>
      <c r="AB31" s="15" t="s">
        <v>110</v>
      </c>
      <c r="AC31" s="36" t="s">
        <v>116</v>
      </c>
      <c r="AD31" s="36"/>
    </row>
    <row r="32" spans="1:59" s="7" customFormat="1" ht="105" x14ac:dyDescent="0.25">
      <c r="A32" s="8" t="s">
        <v>99</v>
      </c>
      <c r="B32" s="19" t="s">
        <v>100</v>
      </c>
      <c r="C32" s="19" t="s">
        <v>101</v>
      </c>
      <c r="D32" s="19" t="s">
        <v>102</v>
      </c>
      <c r="E32" s="10" t="s">
        <v>117</v>
      </c>
      <c r="F32" s="38" t="s">
        <v>118</v>
      </c>
      <c r="G32" s="19" t="s">
        <v>122</v>
      </c>
      <c r="H32" s="19" t="s">
        <v>120</v>
      </c>
      <c r="I32" s="9" t="s">
        <v>121</v>
      </c>
      <c r="J32" s="9" t="s">
        <v>108</v>
      </c>
      <c r="K32" s="11">
        <v>1</v>
      </c>
      <c r="L32" s="33">
        <v>989201556</v>
      </c>
      <c r="M32" s="17" t="s">
        <v>109</v>
      </c>
      <c r="N32" s="35"/>
      <c r="O32" s="40"/>
      <c r="P32" s="40"/>
      <c r="Q32" s="40"/>
      <c r="R32" s="40"/>
      <c r="S32" s="40"/>
      <c r="T32" s="40"/>
      <c r="U32" s="35"/>
      <c r="V32" s="35"/>
      <c r="W32" s="35"/>
      <c r="X32" s="35">
        <v>989201556</v>
      </c>
      <c r="Y32" s="35"/>
      <c r="Z32" s="15">
        <v>1</v>
      </c>
      <c r="AA32" s="15">
        <v>900621600</v>
      </c>
      <c r="AB32" s="15" t="s">
        <v>110</v>
      </c>
      <c r="AC32" s="36" t="s">
        <v>123</v>
      </c>
      <c r="AD32" s="36"/>
    </row>
    <row r="33" spans="1:30" s="7" customFormat="1" ht="105" x14ac:dyDescent="0.25">
      <c r="A33" s="8" t="s">
        <v>99</v>
      </c>
      <c r="B33" s="19" t="s">
        <v>100</v>
      </c>
      <c r="C33" s="19" t="s">
        <v>101</v>
      </c>
      <c r="D33" s="19" t="s">
        <v>102</v>
      </c>
      <c r="E33" s="10" t="s">
        <v>124</v>
      </c>
      <c r="F33" s="38" t="s">
        <v>125</v>
      </c>
      <c r="G33" s="19" t="s">
        <v>126</v>
      </c>
      <c r="H33" s="19" t="s">
        <v>127</v>
      </c>
      <c r="I33" s="9" t="s">
        <v>128</v>
      </c>
      <c r="J33" s="9" t="s">
        <v>108</v>
      </c>
      <c r="K33" s="11">
        <v>290</v>
      </c>
      <c r="L33" s="33">
        <v>1678187698</v>
      </c>
      <c r="M33" s="17" t="s">
        <v>109</v>
      </c>
      <c r="N33" s="35"/>
      <c r="O33" s="40"/>
      <c r="P33" s="40"/>
      <c r="Q33" s="40">
        <v>186465300</v>
      </c>
      <c r="R33" s="40">
        <v>186465300</v>
      </c>
      <c r="S33" s="40">
        <v>186465300</v>
      </c>
      <c r="T33" s="40">
        <v>186465300</v>
      </c>
      <c r="U33" s="40">
        <v>186465300</v>
      </c>
      <c r="V33" s="40">
        <v>186465300</v>
      </c>
      <c r="W33" s="40">
        <v>186465300</v>
      </c>
      <c r="X33" s="40">
        <v>186465300</v>
      </c>
      <c r="Y33" s="40">
        <v>186465298</v>
      </c>
      <c r="Z33" s="15">
        <v>518</v>
      </c>
      <c r="AA33" s="15">
        <v>1234996107</v>
      </c>
      <c r="AB33" s="15" t="s">
        <v>110</v>
      </c>
      <c r="AC33" s="36" t="s">
        <v>129</v>
      </c>
      <c r="AD33" s="36"/>
    </row>
    <row r="34" spans="1:30" s="7" customFormat="1" ht="86.25" customHeight="1" x14ac:dyDescent="0.25">
      <c r="A34" s="8" t="s">
        <v>99</v>
      </c>
      <c r="B34" s="19" t="s">
        <v>100</v>
      </c>
      <c r="C34" s="19" t="s">
        <v>101</v>
      </c>
      <c r="D34" s="19" t="s">
        <v>102</v>
      </c>
      <c r="E34" s="10" t="s">
        <v>124</v>
      </c>
      <c r="F34" s="38" t="s">
        <v>125</v>
      </c>
      <c r="G34" s="19" t="s">
        <v>130</v>
      </c>
      <c r="H34" s="19" t="s">
        <v>127</v>
      </c>
      <c r="I34" s="9" t="s">
        <v>128</v>
      </c>
      <c r="J34" s="9" t="s">
        <v>108</v>
      </c>
      <c r="K34" s="11">
        <v>155</v>
      </c>
      <c r="L34" s="33">
        <v>378673097</v>
      </c>
      <c r="M34" s="17" t="s">
        <v>109</v>
      </c>
      <c r="N34" s="35"/>
      <c r="O34" s="40"/>
      <c r="P34" s="40">
        <v>189336548</v>
      </c>
      <c r="Q34" s="40"/>
      <c r="R34" s="40"/>
      <c r="S34" s="40">
        <v>189336549</v>
      </c>
      <c r="T34" s="40"/>
      <c r="U34" s="35"/>
      <c r="V34" s="35"/>
      <c r="W34" s="35"/>
      <c r="X34" s="35"/>
      <c r="Y34" s="35"/>
      <c r="Z34" s="15">
        <v>234</v>
      </c>
      <c r="AA34" s="15">
        <v>314425557</v>
      </c>
      <c r="AB34" s="15" t="s">
        <v>110</v>
      </c>
      <c r="AC34" s="36" t="s">
        <v>129</v>
      </c>
      <c r="AD34" s="36"/>
    </row>
    <row r="35" spans="1:30" s="50" customFormat="1" ht="75" customHeight="1" x14ac:dyDescent="0.25">
      <c r="A35" s="41" t="s">
        <v>131</v>
      </c>
      <c r="B35" s="41" t="s">
        <v>132</v>
      </c>
      <c r="C35" s="41" t="s">
        <v>133</v>
      </c>
      <c r="D35" s="41" t="s">
        <v>134</v>
      </c>
      <c r="E35" s="42" t="s">
        <v>135</v>
      </c>
      <c r="F35" s="43" t="s">
        <v>136</v>
      </c>
      <c r="G35" s="43" t="s">
        <v>137</v>
      </c>
      <c r="H35" s="41" t="s">
        <v>138</v>
      </c>
      <c r="I35" s="41" t="s">
        <v>139</v>
      </c>
      <c r="J35" s="41" t="s">
        <v>108</v>
      </c>
      <c r="K35" s="41" t="s">
        <v>140</v>
      </c>
      <c r="L35" s="44">
        <v>200000000</v>
      </c>
      <c r="M35" s="45" t="s">
        <v>141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200000000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7">
        <v>0</v>
      </c>
      <c r="AA35" s="46">
        <v>200000000</v>
      </c>
      <c r="AB35" s="45" t="s">
        <v>141</v>
      </c>
      <c r="AC35" s="48" t="s">
        <v>142</v>
      </c>
      <c r="AD35" s="49"/>
    </row>
    <row r="36" spans="1:30" s="54" customFormat="1" ht="76.5" customHeight="1" x14ac:dyDescent="0.25">
      <c r="A36" s="41" t="s">
        <v>131</v>
      </c>
      <c r="B36" s="45" t="s">
        <v>132</v>
      </c>
      <c r="C36" s="45" t="s">
        <v>133</v>
      </c>
      <c r="D36" s="45" t="s">
        <v>134</v>
      </c>
      <c r="E36" s="42" t="s">
        <v>135</v>
      </c>
      <c r="F36" s="43" t="s">
        <v>136</v>
      </c>
      <c r="G36" s="43" t="s">
        <v>143</v>
      </c>
      <c r="H36" s="41" t="s">
        <v>143</v>
      </c>
      <c r="I36" s="41" t="s">
        <v>144</v>
      </c>
      <c r="J36" s="41" t="s">
        <v>108</v>
      </c>
      <c r="K36" s="43" t="s">
        <v>145</v>
      </c>
      <c r="L36" s="44">
        <v>100000000</v>
      </c>
      <c r="M36" s="45" t="s">
        <v>146</v>
      </c>
      <c r="N36" s="46">
        <v>0</v>
      </c>
      <c r="O36" s="46">
        <v>0</v>
      </c>
      <c r="P36" s="46">
        <v>0</v>
      </c>
      <c r="Q36" s="51">
        <v>20000000</v>
      </c>
      <c r="R36" s="51">
        <v>20000000</v>
      </c>
      <c r="S36" s="51">
        <v>20000000</v>
      </c>
      <c r="T36" s="51">
        <v>20000000</v>
      </c>
      <c r="U36" s="51">
        <v>20000000</v>
      </c>
      <c r="V36" s="46">
        <v>0</v>
      </c>
      <c r="W36" s="46">
        <v>0</v>
      </c>
      <c r="X36" s="46">
        <v>0</v>
      </c>
      <c r="Y36" s="46">
        <v>0</v>
      </c>
      <c r="Z36" s="47">
        <v>1</v>
      </c>
      <c r="AA36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</f>
        <v>#REF!</v>
      </c>
      <c r="AB36" s="45" t="s">
        <v>146</v>
      </c>
      <c r="AC36" s="52"/>
      <c r="AD36" s="53"/>
    </row>
    <row r="37" spans="1:30" s="54" customFormat="1" ht="117.75" customHeight="1" x14ac:dyDescent="0.25">
      <c r="A37" s="21" t="s">
        <v>131</v>
      </c>
      <c r="B37" s="21" t="s">
        <v>132</v>
      </c>
      <c r="C37" s="21" t="s">
        <v>133</v>
      </c>
      <c r="D37" s="21" t="s">
        <v>134</v>
      </c>
      <c r="E37" s="55" t="s">
        <v>135</v>
      </c>
      <c r="F37" s="21" t="s">
        <v>147</v>
      </c>
      <c r="G37" s="21" t="s">
        <v>148</v>
      </c>
      <c r="H37" s="21" t="s">
        <v>148</v>
      </c>
      <c r="I37" s="21" t="s">
        <v>144</v>
      </c>
      <c r="J37" s="21" t="s">
        <v>149</v>
      </c>
      <c r="K37" s="21" t="s">
        <v>140</v>
      </c>
      <c r="L37" s="56">
        <v>400000000</v>
      </c>
      <c r="M37" s="57" t="s">
        <v>146</v>
      </c>
      <c r="N37" s="46">
        <v>0</v>
      </c>
      <c r="O37" s="46">
        <v>0</v>
      </c>
      <c r="P37" s="46">
        <v>25000000</v>
      </c>
      <c r="Q37" s="46">
        <v>50000000</v>
      </c>
      <c r="R37" s="46">
        <v>50000000</v>
      </c>
      <c r="S37" s="46">
        <v>50000000</v>
      </c>
      <c r="T37" s="46">
        <v>50000000</v>
      </c>
      <c r="U37" s="46">
        <v>50000000</v>
      </c>
      <c r="V37" s="46">
        <v>50000000</v>
      </c>
      <c r="W37" s="46">
        <v>50000000</v>
      </c>
      <c r="X37" s="46">
        <v>25000000</v>
      </c>
      <c r="Y37" s="46">
        <v>0</v>
      </c>
      <c r="Z37" s="47">
        <v>2</v>
      </c>
      <c r="AA37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</f>
        <v>#REF!</v>
      </c>
      <c r="AB37" s="57" t="s">
        <v>146</v>
      </c>
      <c r="AC37" s="58" t="s">
        <v>150</v>
      </c>
      <c r="AD37" s="26"/>
    </row>
    <row r="38" spans="1:30" s="54" customFormat="1" ht="84" customHeight="1" x14ac:dyDescent="0.25">
      <c r="A38" s="41" t="s">
        <v>131</v>
      </c>
      <c r="B38" s="45" t="s">
        <v>132</v>
      </c>
      <c r="C38" s="45" t="s">
        <v>133</v>
      </c>
      <c r="D38" s="41" t="s">
        <v>134</v>
      </c>
      <c r="E38" s="42" t="s">
        <v>135</v>
      </c>
      <c r="F38" s="43" t="s">
        <v>147</v>
      </c>
      <c r="G38" s="43" t="s">
        <v>151</v>
      </c>
      <c r="H38" s="41" t="s">
        <v>151</v>
      </c>
      <c r="I38" s="41" t="s">
        <v>144</v>
      </c>
      <c r="J38" s="41" t="s">
        <v>149</v>
      </c>
      <c r="K38" s="41" t="s">
        <v>140</v>
      </c>
      <c r="L38" s="44">
        <v>150000000</v>
      </c>
      <c r="M38" s="45" t="s">
        <v>141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25000000</v>
      </c>
      <c r="T38" s="46">
        <v>25000000</v>
      </c>
      <c r="U38" s="46">
        <v>25000000</v>
      </c>
      <c r="V38" s="46">
        <v>25000000</v>
      </c>
      <c r="W38" s="46">
        <v>25000000</v>
      </c>
      <c r="X38" s="46">
        <v>25000000</v>
      </c>
      <c r="Y38" s="46">
        <v>0</v>
      </c>
      <c r="Z38" s="47">
        <v>1</v>
      </c>
      <c r="AA38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</f>
        <v>#REF!</v>
      </c>
      <c r="AB38" s="45" t="s">
        <v>141</v>
      </c>
      <c r="AC38" s="59" t="s">
        <v>152</v>
      </c>
      <c r="AD38" s="57"/>
    </row>
    <row r="39" spans="1:30" s="54" customFormat="1" ht="117" customHeight="1" x14ac:dyDescent="0.25">
      <c r="A39" s="41" t="s">
        <v>131</v>
      </c>
      <c r="B39" s="41" t="s">
        <v>132</v>
      </c>
      <c r="C39" s="41" t="s">
        <v>133</v>
      </c>
      <c r="D39" s="41" t="s">
        <v>134</v>
      </c>
      <c r="E39" s="42" t="s">
        <v>135</v>
      </c>
      <c r="F39" s="43" t="s">
        <v>136</v>
      </c>
      <c r="G39" s="43" t="s">
        <v>153</v>
      </c>
      <c r="H39" s="41" t="s">
        <v>154</v>
      </c>
      <c r="I39" s="41" t="s">
        <v>155</v>
      </c>
      <c r="J39" s="41" t="s">
        <v>149</v>
      </c>
      <c r="K39" s="41" t="s">
        <v>156</v>
      </c>
      <c r="L39" s="60">
        <v>450000000</v>
      </c>
      <c r="M39" s="45" t="s">
        <v>141</v>
      </c>
      <c r="N39" s="46">
        <v>0</v>
      </c>
      <c r="O39" s="46">
        <v>0</v>
      </c>
      <c r="P39" s="46">
        <v>0</v>
      </c>
      <c r="Q39" s="46">
        <v>50000000</v>
      </c>
      <c r="R39" s="46">
        <v>50000000</v>
      </c>
      <c r="S39" s="46">
        <v>50000000</v>
      </c>
      <c r="T39" s="46">
        <v>50000000</v>
      </c>
      <c r="U39" s="46">
        <v>50000000</v>
      </c>
      <c r="V39" s="46">
        <v>50000000</v>
      </c>
      <c r="W39" s="46">
        <v>50000000</v>
      </c>
      <c r="X39" s="46">
        <v>50000000</v>
      </c>
      <c r="Y39" s="46">
        <v>50000000</v>
      </c>
      <c r="Z39" s="47">
        <v>5</v>
      </c>
      <c r="AA39" s="46">
        <v>438482543</v>
      </c>
      <c r="AB39" s="49" t="s">
        <v>141</v>
      </c>
      <c r="AC39" s="45" t="s">
        <v>157</v>
      </c>
      <c r="AD39" s="45"/>
    </row>
    <row r="40" spans="1:30" s="54" customFormat="1" ht="75.75" customHeight="1" x14ac:dyDescent="0.25">
      <c r="A40" s="21" t="s">
        <v>131</v>
      </c>
      <c r="B40" s="21" t="s">
        <v>132</v>
      </c>
      <c r="C40" s="21" t="s">
        <v>133</v>
      </c>
      <c r="D40" s="21" t="s">
        <v>158</v>
      </c>
      <c r="E40" s="55" t="s">
        <v>159</v>
      </c>
      <c r="F40" s="21" t="s">
        <v>160</v>
      </c>
      <c r="G40" s="21" t="s">
        <v>161</v>
      </c>
      <c r="H40" s="21" t="s">
        <v>161</v>
      </c>
      <c r="I40" s="21" t="s">
        <v>162</v>
      </c>
      <c r="J40" s="21" t="s">
        <v>108</v>
      </c>
      <c r="K40" s="21" t="s">
        <v>163</v>
      </c>
      <c r="L40" s="56">
        <v>4037997575</v>
      </c>
      <c r="M40" s="57" t="s">
        <v>141</v>
      </c>
      <c r="N40" s="46">
        <v>0</v>
      </c>
      <c r="O40" s="46">
        <v>0</v>
      </c>
      <c r="P40" s="46">
        <v>219999400</v>
      </c>
      <c r="Q40" s="46">
        <v>174216000</v>
      </c>
      <c r="R40" s="46">
        <v>0</v>
      </c>
      <c r="S40" s="46">
        <v>3643782175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7">
        <v>12</v>
      </c>
      <c r="AA40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</f>
        <v>#REF!</v>
      </c>
      <c r="AB40" s="57" t="s">
        <v>141</v>
      </c>
      <c r="AC40" s="61" t="s">
        <v>164</v>
      </c>
      <c r="AD40" s="62"/>
    </row>
    <row r="41" spans="1:30" s="54" customFormat="1" ht="75.75" customHeight="1" x14ac:dyDescent="0.25">
      <c r="A41" s="21" t="s">
        <v>131</v>
      </c>
      <c r="B41" s="21" t="s">
        <v>132</v>
      </c>
      <c r="C41" s="21" t="s">
        <v>133</v>
      </c>
      <c r="D41" s="21" t="s">
        <v>158</v>
      </c>
      <c r="E41" s="55" t="s">
        <v>159</v>
      </c>
      <c r="F41" s="21" t="s">
        <v>160</v>
      </c>
      <c r="G41" s="21" t="s">
        <v>161</v>
      </c>
      <c r="H41" s="21" t="s">
        <v>161</v>
      </c>
      <c r="I41" s="21" t="s">
        <v>162</v>
      </c>
      <c r="J41" s="21" t="s">
        <v>108</v>
      </c>
      <c r="K41" s="21" t="s">
        <v>163</v>
      </c>
      <c r="L41" s="56">
        <v>3000000000</v>
      </c>
      <c r="M41" s="57" t="s">
        <v>146</v>
      </c>
      <c r="N41" s="46">
        <v>0</v>
      </c>
      <c r="O41" s="46">
        <v>0</v>
      </c>
      <c r="P41" s="46">
        <v>0</v>
      </c>
      <c r="Q41" s="46">
        <v>0</v>
      </c>
      <c r="R41" s="46">
        <v>4610086</v>
      </c>
      <c r="S41" s="46">
        <v>2248500000</v>
      </c>
      <c r="T41" s="46">
        <v>700000000</v>
      </c>
      <c r="U41" s="46">
        <v>46889914</v>
      </c>
      <c r="V41" s="46">
        <v>0</v>
      </c>
      <c r="W41" s="46">
        <v>0</v>
      </c>
      <c r="X41" s="46">
        <v>0</v>
      </c>
      <c r="Y41" s="46">
        <v>0</v>
      </c>
      <c r="Z41" s="47">
        <v>12</v>
      </c>
      <c r="AA41" s="46">
        <v>2953110086</v>
      </c>
      <c r="AB41" s="57" t="s">
        <v>146</v>
      </c>
      <c r="AC41" s="61" t="s">
        <v>164</v>
      </c>
      <c r="AD41" s="62"/>
    </row>
    <row r="42" spans="1:30" s="54" customFormat="1" ht="75.75" customHeight="1" x14ac:dyDescent="0.25">
      <c r="A42" s="21" t="s">
        <v>131</v>
      </c>
      <c r="B42" s="21" t="s">
        <v>132</v>
      </c>
      <c r="C42" s="21" t="s">
        <v>133</v>
      </c>
      <c r="D42" s="21" t="s">
        <v>158</v>
      </c>
      <c r="E42" s="55" t="s">
        <v>159</v>
      </c>
      <c r="F42" s="21" t="s">
        <v>160</v>
      </c>
      <c r="G42" s="21" t="s">
        <v>161</v>
      </c>
      <c r="H42" s="21" t="s">
        <v>161</v>
      </c>
      <c r="I42" s="21" t="s">
        <v>162</v>
      </c>
      <c r="J42" s="21" t="s">
        <v>108</v>
      </c>
      <c r="K42" s="21" t="s">
        <v>163</v>
      </c>
      <c r="L42" s="56">
        <v>400000000</v>
      </c>
      <c r="M42" s="57" t="s">
        <v>165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100000000</v>
      </c>
      <c r="W42" s="46">
        <v>100000000</v>
      </c>
      <c r="X42" s="46">
        <v>100000000</v>
      </c>
      <c r="Y42" s="46">
        <v>100000000</v>
      </c>
      <c r="Z42" s="47">
        <v>12</v>
      </c>
      <c r="AA42" s="46">
        <v>326968620</v>
      </c>
      <c r="AB42" s="57" t="s">
        <v>146</v>
      </c>
      <c r="AC42" s="61" t="s">
        <v>164</v>
      </c>
      <c r="AD42" s="62"/>
    </row>
    <row r="43" spans="1:30" s="54" customFormat="1" ht="84.75" customHeight="1" x14ac:dyDescent="0.25">
      <c r="A43" s="21" t="s">
        <v>131</v>
      </c>
      <c r="B43" s="57" t="s">
        <v>132</v>
      </c>
      <c r="C43" s="57" t="s">
        <v>133</v>
      </c>
      <c r="D43" s="9" t="s">
        <v>166</v>
      </c>
      <c r="E43" s="55" t="s">
        <v>167</v>
      </c>
      <c r="F43" s="21" t="s">
        <v>168</v>
      </c>
      <c r="G43" s="21" t="s">
        <v>169</v>
      </c>
      <c r="H43" s="21" t="s">
        <v>170</v>
      </c>
      <c r="I43" s="9" t="s">
        <v>171</v>
      </c>
      <c r="J43" s="9" t="s">
        <v>108</v>
      </c>
      <c r="K43" s="9">
        <v>300</v>
      </c>
      <c r="L43" s="56">
        <v>362002425</v>
      </c>
      <c r="M43" s="63" t="s">
        <v>141</v>
      </c>
      <c r="N43" s="46">
        <v>0</v>
      </c>
      <c r="O43" s="46">
        <v>336077776</v>
      </c>
      <c r="P43" s="46">
        <v>0</v>
      </c>
      <c r="Q43" s="46">
        <v>16808454</v>
      </c>
      <c r="R43" s="46">
        <v>3731912</v>
      </c>
      <c r="S43" s="46">
        <v>0</v>
      </c>
      <c r="T43" s="46">
        <v>0</v>
      </c>
      <c r="U43" s="46">
        <v>0</v>
      </c>
      <c r="V43" s="46">
        <f>5285596+98687</f>
        <v>5384283</v>
      </c>
      <c r="W43" s="46">
        <v>0</v>
      </c>
      <c r="X43" s="46">
        <v>0</v>
      </c>
      <c r="Y43" s="46">
        <v>0</v>
      </c>
      <c r="Z43" s="64">
        <v>580</v>
      </c>
      <c r="AA43" s="46">
        <v>361903738</v>
      </c>
      <c r="AB43" s="65" t="s">
        <v>141</v>
      </c>
      <c r="AC43" s="61"/>
      <c r="AD43" s="61"/>
    </row>
    <row r="44" spans="1:30" s="54" customFormat="1" ht="84.75" customHeight="1" x14ac:dyDescent="0.25">
      <c r="A44" s="21" t="s">
        <v>131</v>
      </c>
      <c r="B44" s="57" t="s">
        <v>132</v>
      </c>
      <c r="C44" s="57" t="s">
        <v>133</v>
      </c>
      <c r="D44" s="9" t="s">
        <v>166</v>
      </c>
      <c r="E44" s="55" t="s">
        <v>167</v>
      </c>
      <c r="F44" s="21" t="s">
        <v>168</v>
      </c>
      <c r="G44" s="21" t="s">
        <v>169</v>
      </c>
      <c r="H44" s="21" t="s">
        <v>170</v>
      </c>
      <c r="I44" s="9" t="s">
        <v>171</v>
      </c>
      <c r="J44" s="9" t="s">
        <v>108</v>
      </c>
      <c r="K44" s="9">
        <v>300</v>
      </c>
      <c r="L44" s="56">
        <v>250000000</v>
      </c>
      <c r="M44" s="63" t="s">
        <v>165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 t="e">
        <f>[11]!Tabla33[[#This Row],[VALOR                            (en pesos)]]/4</f>
        <v>#REF!</v>
      </c>
      <c r="W44" s="46" t="e">
        <f>[11]!Tabla33[[#This Row],[VALOR                            (en pesos)]]/4</f>
        <v>#REF!</v>
      </c>
      <c r="X44" s="46" t="e">
        <f>[11]!Tabla33[[#This Row],[VALOR                            (en pesos)]]/4</f>
        <v>#REF!</v>
      </c>
      <c r="Y44" s="46" t="e">
        <f>[11]!Tabla33[[#This Row],[VALOR                            (en pesos)]]/4</f>
        <v>#REF!</v>
      </c>
      <c r="Z44" s="64">
        <v>580</v>
      </c>
      <c r="AA44" s="46">
        <v>217107962</v>
      </c>
      <c r="AB44" s="65" t="s">
        <v>165</v>
      </c>
      <c r="AC44" s="61"/>
      <c r="AD44" s="61"/>
    </row>
    <row r="45" spans="1:30" s="54" customFormat="1" ht="69" customHeight="1" x14ac:dyDescent="0.25">
      <c r="A45" s="21" t="s">
        <v>131</v>
      </c>
      <c r="B45" s="57" t="s">
        <v>132</v>
      </c>
      <c r="C45" s="57" t="s">
        <v>133</v>
      </c>
      <c r="D45" s="9" t="s">
        <v>166</v>
      </c>
      <c r="E45" s="55" t="s">
        <v>167</v>
      </c>
      <c r="F45" s="21" t="s">
        <v>168</v>
      </c>
      <c r="G45" s="21" t="s">
        <v>172</v>
      </c>
      <c r="H45" s="21" t="s">
        <v>173</v>
      </c>
      <c r="I45" s="21" t="s">
        <v>173</v>
      </c>
      <c r="J45" s="21" t="s">
        <v>149</v>
      </c>
      <c r="K45" s="21" t="s">
        <v>140</v>
      </c>
      <c r="L45" s="56">
        <v>0</v>
      </c>
      <c r="M45" s="63" t="s">
        <v>146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7">
        <v>0</v>
      </c>
      <c r="AA45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</f>
        <v>#REF!</v>
      </c>
      <c r="AB45" s="65"/>
      <c r="AC45" s="61"/>
      <c r="AD45" s="61"/>
    </row>
    <row r="46" spans="1:30" s="54" customFormat="1" ht="69" customHeight="1" x14ac:dyDescent="0.25">
      <c r="A46" s="21" t="s">
        <v>131</v>
      </c>
      <c r="B46" s="57" t="s">
        <v>132</v>
      </c>
      <c r="C46" s="57" t="s">
        <v>133</v>
      </c>
      <c r="D46" s="9" t="s">
        <v>166</v>
      </c>
      <c r="E46" s="55" t="s">
        <v>167</v>
      </c>
      <c r="F46" s="21" t="s">
        <v>168</v>
      </c>
      <c r="G46" s="21" t="s">
        <v>174</v>
      </c>
      <c r="H46" s="21" t="s">
        <v>173</v>
      </c>
      <c r="I46" s="21" t="s">
        <v>173</v>
      </c>
      <c r="J46" s="21" t="s">
        <v>149</v>
      </c>
      <c r="K46" s="21" t="s">
        <v>140</v>
      </c>
      <c r="L46" s="56">
        <v>0</v>
      </c>
      <c r="M46" s="63" t="s">
        <v>146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7">
        <v>0</v>
      </c>
      <c r="AA46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</f>
        <v>#REF!</v>
      </c>
      <c r="AB46" s="65"/>
      <c r="AC46" s="61"/>
      <c r="AD46" s="61"/>
    </row>
    <row r="47" spans="1:30" s="54" customFormat="1" ht="71.25" customHeight="1" x14ac:dyDescent="0.25">
      <c r="A47" s="21" t="s">
        <v>131</v>
      </c>
      <c r="B47" s="57" t="s">
        <v>132</v>
      </c>
      <c r="C47" s="57" t="s">
        <v>133</v>
      </c>
      <c r="D47" s="9" t="s">
        <v>166</v>
      </c>
      <c r="E47" s="55" t="s">
        <v>167</v>
      </c>
      <c r="F47" s="21" t="s">
        <v>168</v>
      </c>
      <c r="G47" s="21" t="s">
        <v>170</v>
      </c>
      <c r="H47" s="21" t="s">
        <v>170</v>
      </c>
      <c r="I47" s="21" t="s">
        <v>128</v>
      </c>
      <c r="J47" s="21" t="s">
        <v>108</v>
      </c>
      <c r="K47" s="21" t="s">
        <v>175</v>
      </c>
      <c r="L47" s="56">
        <v>331584211</v>
      </c>
      <c r="M47" s="63" t="s">
        <v>176</v>
      </c>
      <c r="N47" s="46">
        <v>0</v>
      </c>
      <c r="O47" s="46">
        <v>0</v>
      </c>
      <c r="P47" s="46">
        <v>266006496</v>
      </c>
      <c r="Q47" s="46">
        <v>24723114</v>
      </c>
      <c r="R47" s="46">
        <v>33914802</v>
      </c>
      <c r="S47" s="46">
        <f>5694520+1245279</f>
        <v>6939799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7">
        <v>500</v>
      </c>
      <c r="AA47" s="46">
        <v>330338932</v>
      </c>
      <c r="AB47" s="65" t="s">
        <v>176</v>
      </c>
      <c r="AC47" s="61"/>
      <c r="AD47" s="61"/>
    </row>
    <row r="48" spans="1:30" s="54" customFormat="1" ht="71.25" customHeight="1" x14ac:dyDescent="0.25">
      <c r="A48" s="21" t="s">
        <v>131</v>
      </c>
      <c r="B48" s="57" t="s">
        <v>132</v>
      </c>
      <c r="C48" s="57" t="s">
        <v>133</v>
      </c>
      <c r="D48" s="9" t="s">
        <v>166</v>
      </c>
      <c r="E48" s="55" t="s">
        <v>167</v>
      </c>
      <c r="F48" s="21" t="s">
        <v>168</v>
      </c>
      <c r="G48" s="21" t="s">
        <v>170</v>
      </c>
      <c r="H48" s="21" t="s">
        <v>170</v>
      </c>
      <c r="I48" s="21" t="s">
        <v>128</v>
      </c>
      <c r="J48" s="21" t="s">
        <v>108</v>
      </c>
      <c r="K48" s="21" t="s">
        <v>175</v>
      </c>
      <c r="L48" s="56">
        <v>56385262</v>
      </c>
      <c r="M48" s="63" t="s">
        <v>176</v>
      </c>
      <c r="N48" s="46">
        <v>0</v>
      </c>
      <c r="O48" s="46">
        <v>0</v>
      </c>
      <c r="P48" s="46">
        <v>0</v>
      </c>
      <c r="Q48" s="46">
        <v>44949090</v>
      </c>
      <c r="R48" s="46">
        <f>6996026+1136649</f>
        <v>8132675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3303497</v>
      </c>
      <c r="Y48" s="46">
        <v>0</v>
      </c>
      <c r="Z48" s="47">
        <v>500</v>
      </c>
      <c r="AA48" s="46">
        <v>55248613</v>
      </c>
      <c r="AB48" s="65" t="s">
        <v>176</v>
      </c>
      <c r="AC48" s="63"/>
      <c r="AD48" s="61"/>
    </row>
    <row r="49" spans="1:30" s="54" customFormat="1" ht="71.25" customHeight="1" x14ac:dyDescent="0.25">
      <c r="A49" s="21" t="s">
        <v>131</v>
      </c>
      <c r="B49" s="57" t="s">
        <v>132</v>
      </c>
      <c r="C49" s="57" t="s">
        <v>133</v>
      </c>
      <c r="D49" s="9" t="s">
        <v>166</v>
      </c>
      <c r="E49" s="55" t="s">
        <v>167</v>
      </c>
      <c r="F49" s="21" t="s">
        <v>168</v>
      </c>
      <c r="G49" s="21" t="s">
        <v>170</v>
      </c>
      <c r="H49" s="21" t="s">
        <v>170</v>
      </c>
      <c r="I49" s="21" t="s">
        <v>128</v>
      </c>
      <c r="J49" s="21" t="s">
        <v>108</v>
      </c>
      <c r="K49" s="21" t="s">
        <v>175</v>
      </c>
      <c r="L49" s="56">
        <v>1112400000</v>
      </c>
      <c r="M49" s="63" t="s">
        <v>177</v>
      </c>
      <c r="N49" s="46">
        <v>0</v>
      </c>
      <c r="O49" s="46">
        <v>87257568</v>
      </c>
      <c r="P49" s="46">
        <v>789061280</v>
      </c>
      <c r="Q49" s="46">
        <v>82341356</v>
      </c>
      <c r="R49" s="46">
        <v>115690778</v>
      </c>
      <c r="S49" s="46">
        <v>19927941</v>
      </c>
      <c r="T49" s="46">
        <v>18121077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7">
        <v>500</v>
      </c>
      <c r="AA49" s="46">
        <v>1094278923</v>
      </c>
      <c r="AB49" s="65" t="s">
        <v>177</v>
      </c>
      <c r="AC49" s="61"/>
      <c r="AD49" s="61"/>
    </row>
    <row r="50" spans="1:30" s="54" customFormat="1" ht="71.25" customHeight="1" x14ac:dyDescent="0.25">
      <c r="A50" s="21" t="s">
        <v>131</v>
      </c>
      <c r="B50" s="57" t="s">
        <v>132</v>
      </c>
      <c r="C50" s="57" t="s">
        <v>133</v>
      </c>
      <c r="D50" s="9" t="s">
        <v>166</v>
      </c>
      <c r="E50" s="55" t="s">
        <v>167</v>
      </c>
      <c r="F50" s="21" t="s">
        <v>168</v>
      </c>
      <c r="G50" s="21" t="s">
        <v>170</v>
      </c>
      <c r="H50" s="21" t="s">
        <v>170</v>
      </c>
      <c r="I50" s="21" t="s">
        <v>128</v>
      </c>
      <c r="J50" s="21" t="s">
        <v>108</v>
      </c>
      <c r="K50" s="21" t="s">
        <v>175</v>
      </c>
      <c r="L50" s="56">
        <v>250000000</v>
      </c>
      <c r="M50" s="63" t="s">
        <v>165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 t="e">
        <f>[11]!Tabla33[[#This Row],[VALOR                            (en pesos)]]/5</f>
        <v>#REF!</v>
      </c>
      <c r="V50" s="46" t="e">
        <f>[11]!Tabla33[[#This Row],[VALOR                            (en pesos)]]/5</f>
        <v>#REF!</v>
      </c>
      <c r="W50" s="46" t="e">
        <f>[11]!Tabla33[[#This Row],[VALOR                            (en pesos)]]/5</f>
        <v>#REF!</v>
      </c>
      <c r="X50" s="46" t="e">
        <f>[11]!Tabla33[[#This Row],[VALOR                            (en pesos)]]/5</f>
        <v>#REF!</v>
      </c>
      <c r="Y50" s="46" t="e">
        <f>[11]!Tabla33[[#This Row],[VALOR                            (en pesos)]]/5</f>
        <v>#REF!</v>
      </c>
      <c r="Z50" s="47">
        <v>500</v>
      </c>
      <c r="AA50" s="46">
        <v>51939444</v>
      </c>
      <c r="AB50" s="65" t="s">
        <v>165</v>
      </c>
      <c r="AC50" s="61"/>
      <c r="AD50" s="61"/>
    </row>
    <row r="51" spans="1:30" s="54" customFormat="1" ht="67.5" customHeight="1" x14ac:dyDescent="0.25">
      <c r="A51" s="21" t="s">
        <v>131</v>
      </c>
      <c r="B51" s="57" t="s">
        <v>132</v>
      </c>
      <c r="C51" s="57" t="s">
        <v>133</v>
      </c>
      <c r="D51" s="9" t="s">
        <v>158</v>
      </c>
      <c r="E51" s="55" t="s">
        <v>178</v>
      </c>
      <c r="F51" s="21" t="s">
        <v>179</v>
      </c>
      <c r="G51" s="21" t="s">
        <v>180</v>
      </c>
      <c r="H51" s="21" t="s">
        <v>181</v>
      </c>
      <c r="I51" s="21" t="s">
        <v>181</v>
      </c>
      <c r="J51" s="21" t="s">
        <v>108</v>
      </c>
      <c r="K51" s="21" t="s">
        <v>182</v>
      </c>
      <c r="L51" s="56">
        <v>871737283.58000004</v>
      </c>
      <c r="M51" s="57" t="s">
        <v>183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871737283.58000004</v>
      </c>
      <c r="Z51" s="47">
        <v>0</v>
      </c>
      <c r="AA51" s="51">
        <v>718672523</v>
      </c>
      <c r="AB51" s="57" t="s">
        <v>183</v>
      </c>
      <c r="AC51" s="63"/>
      <c r="AD51" s="61"/>
    </row>
    <row r="52" spans="1:30" s="54" customFormat="1" ht="74.25" customHeight="1" x14ac:dyDescent="0.25">
      <c r="A52" s="21" t="s">
        <v>131</v>
      </c>
      <c r="B52" s="21" t="s">
        <v>132</v>
      </c>
      <c r="C52" s="21" t="s">
        <v>133</v>
      </c>
      <c r="D52" s="21" t="s">
        <v>158</v>
      </c>
      <c r="E52" s="55" t="s">
        <v>184</v>
      </c>
      <c r="F52" s="21" t="s">
        <v>185</v>
      </c>
      <c r="G52" s="21" t="s">
        <v>186</v>
      </c>
      <c r="H52" s="21" t="s">
        <v>187</v>
      </c>
      <c r="I52" s="21" t="s">
        <v>162</v>
      </c>
      <c r="J52" s="21" t="s">
        <v>108</v>
      </c>
      <c r="K52" s="21" t="s">
        <v>140</v>
      </c>
      <c r="L52" s="56">
        <v>200000000</v>
      </c>
      <c r="M52" s="57" t="s">
        <v>141</v>
      </c>
      <c r="N52" s="46">
        <v>0</v>
      </c>
      <c r="O52" s="46">
        <v>0</v>
      </c>
      <c r="P52" s="46">
        <v>149118192</v>
      </c>
      <c r="Q52" s="46">
        <v>25000000</v>
      </c>
      <c r="R52" s="46">
        <v>25881808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7">
        <v>6</v>
      </c>
      <c r="AA52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</f>
        <v>#REF!</v>
      </c>
      <c r="AB52" s="57" t="s">
        <v>141</v>
      </c>
      <c r="AC52" s="66"/>
      <c r="AD52" s="61"/>
    </row>
    <row r="53" spans="1:30" s="54" customFormat="1" ht="76.5" customHeight="1" x14ac:dyDescent="0.25">
      <c r="A53" s="21" t="s">
        <v>131</v>
      </c>
      <c r="B53" s="21" t="s">
        <v>132</v>
      </c>
      <c r="C53" s="21" t="s">
        <v>133</v>
      </c>
      <c r="D53" s="21" t="s">
        <v>158</v>
      </c>
      <c r="E53" s="55" t="s">
        <v>184</v>
      </c>
      <c r="F53" s="21" t="s">
        <v>185</v>
      </c>
      <c r="G53" s="21" t="s">
        <v>188</v>
      </c>
      <c r="H53" s="21" t="s">
        <v>189</v>
      </c>
      <c r="I53" s="21" t="s">
        <v>190</v>
      </c>
      <c r="J53" s="21" t="s">
        <v>108</v>
      </c>
      <c r="K53" s="21" t="s">
        <v>191</v>
      </c>
      <c r="L53" s="56">
        <v>300000000</v>
      </c>
      <c r="M53" s="57" t="s">
        <v>146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300000000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7">
        <v>10</v>
      </c>
      <c r="AA53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</f>
        <v>#REF!</v>
      </c>
      <c r="AB53" s="57" t="s">
        <v>146</v>
      </c>
      <c r="AC53" s="67" t="s">
        <v>192</v>
      </c>
      <c r="AD53" s="68"/>
    </row>
    <row r="54" spans="1:30" s="54" customFormat="1" ht="77.25" customHeight="1" x14ac:dyDescent="0.25">
      <c r="A54" s="21" t="s">
        <v>131</v>
      </c>
      <c r="B54" s="57" t="s">
        <v>132</v>
      </c>
      <c r="C54" s="57" t="s">
        <v>133</v>
      </c>
      <c r="D54" s="21" t="s">
        <v>158</v>
      </c>
      <c r="E54" s="55" t="s">
        <v>184</v>
      </c>
      <c r="F54" s="21" t="s">
        <v>185</v>
      </c>
      <c r="G54" s="21" t="s">
        <v>193</v>
      </c>
      <c r="H54" s="21" t="s">
        <v>189</v>
      </c>
      <c r="I54" s="21" t="s">
        <v>194</v>
      </c>
      <c r="J54" s="21" t="s">
        <v>108</v>
      </c>
      <c r="K54" s="21" t="s">
        <v>156</v>
      </c>
      <c r="L54" s="56">
        <v>900000000</v>
      </c>
      <c r="M54" s="57" t="s">
        <v>141</v>
      </c>
      <c r="N54" s="46">
        <v>0</v>
      </c>
      <c r="O54" s="46">
        <v>0</v>
      </c>
      <c r="P54" s="46">
        <v>168839600</v>
      </c>
      <c r="Q54" s="46">
        <v>93890250</v>
      </c>
      <c r="R54" s="46">
        <v>197160515</v>
      </c>
      <c r="S54" s="46">
        <v>67186819</v>
      </c>
      <c r="T54" s="46">
        <v>0</v>
      </c>
      <c r="U54" s="46">
        <v>0</v>
      </c>
      <c r="V54" s="46">
        <v>0</v>
      </c>
      <c r="W54" s="46">
        <v>124307606</v>
      </c>
      <c r="X54" s="46">
        <v>124307605</v>
      </c>
      <c r="Y54" s="46">
        <v>124307605</v>
      </c>
      <c r="Z54" s="47">
        <v>150</v>
      </c>
      <c r="AA54" s="46" t="e">
        <f>[11]!Tabla33[[#This Row],[MARZO]]+[11]!Tabla33[[#This Row],[ABRIL]]+[11]!Tabla33[[#This Row],[MAYO]]+[11]!Tabla33[[#This Row],[JUNIO]]+[11]!Tabla33[[#This Row],[JULIO]]+[11]!Tabla33[[#This Row],[AGOSTO]]+[11]!Tabla33[[#This Row],[SEPTIEMBRE]]+[11]!Tabla33[[#This Row],[OCTUBRE]]+[11]!Tabla33[[#This Row],[NOVIEMBRE]]+44044368</f>
        <v>#REF!</v>
      </c>
      <c r="AB54" s="57" t="s">
        <v>141</v>
      </c>
      <c r="AC54" s="67" t="s">
        <v>192</v>
      </c>
      <c r="AD54" s="61"/>
    </row>
    <row r="55" spans="1:30" s="54" customFormat="1" ht="143.25" customHeight="1" x14ac:dyDescent="0.25">
      <c r="A55" s="21" t="s">
        <v>131</v>
      </c>
      <c r="B55" s="57" t="s">
        <v>132</v>
      </c>
      <c r="C55" s="57" t="s">
        <v>133</v>
      </c>
      <c r="D55" s="21" t="s">
        <v>166</v>
      </c>
      <c r="E55" s="55" t="s">
        <v>195</v>
      </c>
      <c r="F55" s="21" t="s">
        <v>196</v>
      </c>
      <c r="G55" s="21" t="s">
        <v>197</v>
      </c>
      <c r="H55" s="21" t="s">
        <v>198</v>
      </c>
      <c r="I55" s="21" t="s">
        <v>199</v>
      </c>
      <c r="J55" s="21" t="s">
        <v>108</v>
      </c>
      <c r="K55" s="21" t="s">
        <v>145</v>
      </c>
      <c r="L55" s="56">
        <v>14000000000</v>
      </c>
      <c r="M55" s="63" t="s">
        <v>200</v>
      </c>
      <c r="N55" s="46">
        <v>0</v>
      </c>
      <c r="O55" s="46">
        <v>0</v>
      </c>
      <c r="P55" s="46">
        <v>2000000000</v>
      </c>
      <c r="Q55" s="46">
        <v>2000000000</v>
      </c>
      <c r="R55" s="46">
        <v>2000000000</v>
      </c>
      <c r="S55" s="46">
        <v>2000000000</v>
      </c>
      <c r="T55" s="46">
        <v>2000000000</v>
      </c>
      <c r="U55" s="46">
        <v>2000000000</v>
      </c>
      <c r="V55" s="46">
        <v>2000000000</v>
      </c>
      <c r="W55" s="46">
        <v>0</v>
      </c>
      <c r="X55" s="46">
        <v>0</v>
      </c>
      <c r="Y55" s="46">
        <v>0</v>
      </c>
      <c r="Z55" s="47">
        <v>0</v>
      </c>
      <c r="AA55" s="46">
        <v>6445426705.96</v>
      </c>
      <c r="AB55" s="65" t="s">
        <v>200</v>
      </c>
      <c r="AC55" s="61" t="s">
        <v>201</v>
      </c>
      <c r="AD55" s="61"/>
    </row>
    <row r="56" spans="1:30" s="7" customFormat="1" ht="77.25" customHeight="1" x14ac:dyDescent="0.25">
      <c r="A56" s="69" t="s">
        <v>202</v>
      </c>
      <c r="B56" s="69" t="s">
        <v>132</v>
      </c>
      <c r="C56" s="69" t="s">
        <v>203</v>
      </c>
      <c r="D56" s="70" t="s">
        <v>204</v>
      </c>
      <c r="E56" s="71">
        <v>2020002880112</v>
      </c>
      <c r="F56" s="70" t="s">
        <v>205</v>
      </c>
      <c r="G56" s="26" t="s">
        <v>206</v>
      </c>
      <c r="H56" s="69" t="s">
        <v>207</v>
      </c>
      <c r="I56" s="38" t="s">
        <v>208</v>
      </c>
      <c r="J56" s="9" t="s">
        <v>108</v>
      </c>
      <c r="K56" s="21" t="s">
        <v>145</v>
      </c>
      <c r="L56" s="72">
        <v>7000000000</v>
      </c>
      <c r="M56" s="63" t="s">
        <v>221</v>
      </c>
      <c r="N56" s="35">
        <v>0</v>
      </c>
      <c r="O56" s="35">
        <v>0</v>
      </c>
      <c r="P56" s="73">
        <v>2000000000</v>
      </c>
      <c r="Q56" s="73">
        <v>0</v>
      </c>
      <c r="R56" s="73">
        <v>0</v>
      </c>
      <c r="S56" s="73">
        <v>2000000000</v>
      </c>
      <c r="T56" s="73">
        <v>0</v>
      </c>
      <c r="U56" s="73">
        <v>0</v>
      </c>
      <c r="V56" s="73">
        <v>2000000000</v>
      </c>
      <c r="W56" s="35">
        <v>0</v>
      </c>
      <c r="X56" s="35">
        <v>0</v>
      </c>
      <c r="Y56" s="35">
        <v>1000000000</v>
      </c>
      <c r="Z56" s="15">
        <v>0.55000000000000004</v>
      </c>
      <c r="AA56" s="15">
        <v>4000000000</v>
      </c>
      <c r="AB56" s="74">
        <v>1500000000</v>
      </c>
      <c r="AC56" s="15" t="s">
        <v>141</v>
      </c>
      <c r="AD56" s="75" t="s">
        <v>1226</v>
      </c>
    </row>
    <row r="57" spans="1:30" ht="84" customHeight="1" x14ac:dyDescent="0.25">
      <c r="A57" s="69" t="s">
        <v>202</v>
      </c>
      <c r="B57" s="69" t="s">
        <v>132</v>
      </c>
      <c r="C57" s="69" t="s">
        <v>203</v>
      </c>
      <c r="D57" s="70" t="s">
        <v>204</v>
      </c>
      <c r="E57" s="71">
        <v>2020002880112</v>
      </c>
      <c r="F57" s="70" t="s">
        <v>205</v>
      </c>
      <c r="G57" s="26" t="s">
        <v>206</v>
      </c>
      <c r="H57" s="69" t="s">
        <v>207</v>
      </c>
      <c r="I57" s="38" t="s">
        <v>208</v>
      </c>
      <c r="J57" s="9" t="s">
        <v>108</v>
      </c>
      <c r="K57" s="21" t="s">
        <v>145</v>
      </c>
      <c r="L57" s="72">
        <v>337389102</v>
      </c>
      <c r="M57" s="34" t="s">
        <v>222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337389102</v>
      </c>
      <c r="Y57" s="35">
        <v>0</v>
      </c>
      <c r="Z57" s="15"/>
      <c r="AA57" s="37">
        <v>0</v>
      </c>
      <c r="AB57" s="74">
        <v>0</v>
      </c>
      <c r="AC57" s="15" t="s">
        <v>217</v>
      </c>
      <c r="AD57" s="75"/>
    </row>
    <row r="58" spans="1:30" ht="90" customHeight="1" x14ac:dyDescent="0.25">
      <c r="A58" s="69" t="s">
        <v>202</v>
      </c>
      <c r="B58" s="69" t="s">
        <v>132</v>
      </c>
      <c r="C58" s="69" t="s">
        <v>203</v>
      </c>
      <c r="D58" s="70" t="s">
        <v>204</v>
      </c>
      <c r="E58" s="71">
        <v>2020002880112</v>
      </c>
      <c r="F58" s="70" t="s">
        <v>205</v>
      </c>
      <c r="G58" s="26" t="s">
        <v>206</v>
      </c>
      <c r="H58" s="69" t="s">
        <v>207</v>
      </c>
      <c r="I58" s="38" t="s">
        <v>208</v>
      </c>
      <c r="J58" s="9" t="s">
        <v>108</v>
      </c>
      <c r="K58" s="21" t="s">
        <v>145</v>
      </c>
      <c r="L58" s="33">
        <v>138345579</v>
      </c>
      <c r="M58" s="34" t="s">
        <v>218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138845579</v>
      </c>
      <c r="Y58" s="35">
        <v>0</v>
      </c>
      <c r="Z58" s="15"/>
      <c r="AA58" s="37">
        <v>0</v>
      </c>
      <c r="AB58" s="74">
        <v>0</v>
      </c>
      <c r="AC58" s="15" t="s">
        <v>218</v>
      </c>
      <c r="AD58" s="75"/>
    </row>
    <row r="59" spans="1:30" s="7" customFormat="1" ht="86.25" customHeight="1" x14ac:dyDescent="0.25">
      <c r="A59" s="69" t="s">
        <v>202</v>
      </c>
      <c r="B59" s="69" t="s">
        <v>132</v>
      </c>
      <c r="C59" s="69" t="s">
        <v>203</v>
      </c>
      <c r="D59" s="70" t="s">
        <v>204</v>
      </c>
      <c r="E59" s="71">
        <v>2020002880112</v>
      </c>
      <c r="F59" s="70" t="s">
        <v>209</v>
      </c>
      <c r="G59" s="26" t="s">
        <v>210</v>
      </c>
      <c r="H59" s="69" t="s">
        <v>207</v>
      </c>
      <c r="I59" s="38" t="s">
        <v>208</v>
      </c>
      <c r="J59" s="9" t="s">
        <v>108</v>
      </c>
      <c r="K59" s="21" t="s">
        <v>145</v>
      </c>
      <c r="L59" s="76">
        <v>14512971825</v>
      </c>
      <c r="M59" s="63" t="s">
        <v>221</v>
      </c>
      <c r="N59" s="35">
        <v>0</v>
      </c>
      <c r="O59" s="35">
        <v>0</v>
      </c>
      <c r="P59" s="73">
        <v>6000000000</v>
      </c>
      <c r="Q59" s="35">
        <v>0</v>
      </c>
      <c r="R59" s="35">
        <v>0</v>
      </c>
      <c r="S59" s="35">
        <v>0</v>
      </c>
      <c r="T59" s="35">
        <v>0</v>
      </c>
      <c r="U59" s="73">
        <v>6000000000</v>
      </c>
      <c r="V59" s="35">
        <v>0</v>
      </c>
      <c r="W59" s="35">
        <v>0</v>
      </c>
      <c r="X59" s="35">
        <v>0</v>
      </c>
      <c r="Y59" s="73">
        <v>2512971825</v>
      </c>
      <c r="Z59" s="15">
        <v>0.23</v>
      </c>
      <c r="AA59" s="37">
        <v>4000000000</v>
      </c>
      <c r="AB59" s="74">
        <v>2500000000</v>
      </c>
      <c r="AC59" s="77" t="s">
        <v>141</v>
      </c>
      <c r="AD59" s="75"/>
    </row>
    <row r="60" spans="1:30" s="7" customFormat="1" ht="86.25" customHeight="1" x14ac:dyDescent="0.25">
      <c r="A60" s="69" t="s">
        <v>202</v>
      </c>
      <c r="B60" s="69" t="s">
        <v>132</v>
      </c>
      <c r="C60" s="69" t="s">
        <v>203</v>
      </c>
      <c r="D60" s="70" t="s">
        <v>204</v>
      </c>
      <c r="E60" s="71">
        <v>2020002880112</v>
      </c>
      <c r="F60" s="70" t="s">
        <v>209</v>
      </c>
      <c r="G60" s="26" t="s">
        <v>211</v>
      </c>
      <c r="H60" s="69" t="s">
        <v>207</v>
      </c>
      <c r="I60" s="9" t="s">
        <v>212</v>
      </c>
      <c r="J60" s="9" t="s">
        <v>108</v>
      </c>
      <c r="K60" s="21" t="s">
        <v>145</v>
      </c>
      <c r="L60" s="76">
        <v>4864486760</v>
      </c>
      <c r="M60" s="63" t="s">
        <v>221</v>
      </c>
      <c r="N60" s="35">
        <v>0</v>
      </c>
      <c r="O60" s="35">
        <v>1500000000</v>
      </c>
      <c r="P60" s="35">
        <v>0</v>
      </c>
      <c r="Q60" s="35">
        <v>0</v>
      </c>
      <c r="R60" s="73">
        <v>1500000000</v>
      </c>
      <c r="S60" s="74">
        <v>0</v>
      </c>
      <c r="T60" s="73">
        <v>364486760</v>
      </c>
      <c r="U60" s="35">
        <v>0</v>
      </c>
      <c r="V60" s="73">
        <v>1500000000</v>
      </c>
      <c r="W60" s="35">
        <v>0</v>
      </c>
      <c r="X60" s="35">
        <v>0</v>
      </c>
      <c r="Y60" s="73"/>
      <c r="Z60" s="15">
        <v>1</v>
      </c>
      <c r="AA60" s="37">
        <v>4000000000</v>
      </c>
      <c r="AB60" s="74">
        <v>1000000000</v>
      </c>
      <c r="AC60" s="77" t="s">
        <v>141</v>
      </c>
      <c r="AD60" s="75" t="s">
        <v>1227</v>
      </c>
    </row>
    <row r="61" spans="1:30" s="7" customFormat="1" ht="86.25" customHeight="1" x14ac:dyDescent="0.25">
      <c r="A61" s="69" t="s">
        <v>202</v>
      </c>
      <c r="B61" s="69" t="s">
        <v>132</v>
      </c>
      <c r="C61" s="69" t="s">
        <v>203</v>
      </c>
      <c r="D61" s="70" t="s">
        <v>204</v>
      </c>
      <c r="E61" s="71">
        <v>2020002880112</v>
      </c>
      <c r="F61" s="70" t="s">
        <v>209</v>
      </c>
      <c r="G61" s="26" t="s">
        <v>213</v>
      </c>
      <c r="H61" s="69" t="s">
        <v>207</v>
      </c>
      <c r="I61" s="9" t="s">
        <v>212</v>
      </c>
      <c r="J61" s="9" t="s">
        <v>108</v>
      </c>
      <c r="K61" s="21" t="s">
        <v>145</v>
      </c>
      <c r="L61" s="76">
        <v>3000000000</v>
      </c>
      <c r="M61" s="63" t="s">
        <v>221</v>
      </c>
      <c r="N61" s="35">
        <v>0</v>
      </c>
      <c r="O61" s="35">
        <v>0</v>
      </c>
      <c r="P61" s="78">
        <v>900000000</v>
      </c>
      <c r="Q61" s="35">
        <v>0</v>
      </c>
      <c r="R61" s="35">
        <v>0</v>
      </c>
      <c r="S61" s="78">
        <v>900000000</v>
      </c>
      <c r="T61" s="35">
        <v>0</v>
      </c>
      <c r="U61" s="35">
        <v>0</v>
      </c>
      <c r="V61" s="73">
        <v>900000000</v>
      </c>
      <c r="W61" s="35">
        <v>0</v>
      </c>
      <c r="X61" s="35">
        <v>0</v>
      </c>
      <c r="Y61" s="73">
        <v>300000000</v>
      </c>
      <c r="Z61" s="15">
        <v>0.88</v>
      </c>
      <c r="AA61" s="37">
        <v>3000000000</v>
      </c>
      <c r="AB61" s="74">
        <v>900000000</v>
      </c>
      <c r="AC61" s="77" t="s">
        <v>141</v>
      </c>
      <c r="AD61" s="75"/>
    </row>
    <row r="62" spans="1:30" s="7" customFormat="1" ht="86.25" customHeight="1" x14ac:dyDescent="0.25">
      <c r="A62" s="69" t="s">
        <v>202</v>
      </c>
      <c r="B62" s="69" t="s">
        <v>132</v>
      </c>
      <c r="C62" s="69" t="s">
        <v>203</v>
      </c>
      <c r="D62" s="70" t="s">
        <v>204</v>
      </c>
      <c r="E62" s="71">
        <v>2020002880112</v>
      </c>
      <c r="F62" s="70" t="s">
        <v>209</v>
      </c>
      <c r="G62" s="26" t="s">
        <v>214</v>
      </c>
      <c r="H62" s="69" t="s">
        <v>207</v>
      </c>
      <c r="I62" s="9" t="s">
        <v>212</v>
      </c>
      <c r="J62" s="9" t="s">
        <v>108</v>
      </c>
      <c r="K62" s="21" t="s">
        <v>145</v>
      </c>
      <c r="L62" s="33">
        <v>1247892160</v>
      </c>
      <c r="M62" s="34" t="s">
        <v>219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73">
        <v>1247892160</v>
      </c>
      <c r="W62" s="35">
        <v>0</v>
      </c>
      <c r="X62" s="35">
        <v>0</v>
      </c>
      <c r="Y62" s="73">
        <v>0</v>
      </c>
      <c r="Z62" s="15"/>
      <c r="AA62" s="37">
        <v>700000000</v>
      </c>
      <c r="AB62" s="74">
        <v>700000000</v>
      </c>
      <c r="AC62" s="15" t="s">
        <v>219</v>
      </c>
      <c r="AD62" s="75" t="s">
        <v>1228</v>
      </c>
    </row>
    <row r="63" spans="1:30" s="7" customFormat="1" ht="86.25" customHeight="1" x14ac:dyDescent="0.25">
      <c r="A63" s="69" t="s">
        <v>202</v>
      </c>
      <c r="B63" s="69" t="s">
        <v>132</v>
      </c>
      <c r="C63" s="69" t="s">
        <v>203</v>
      </c>
      <c r="D63" s="70" t="s">
        <v>204</v>
      </c>
      <c r="E63" s="71">
        <v>2020002880112</v>
      </c>
      <c r="F63" s="70" t="s">
        <v>209</v>
      </c>
      <c r="G63" s="26" t="s">
        <v>215</v>
      </c>
      <c r="H63" s="69" t="s">
        <v>207</v>
      </c>
      <c r="I63" s="9" t="s">
        <v>212</v>
      </c>
      <c r="J63" s="9" t="s">
        <v>108</v>
      </c>
      <c r="K63" s="21" t="s">
        <v>145</v>
      </c>
      <c r="L63" s="76">
        <v>4500000000</v>
      </c>
      <c r="M63" s="63" t="s">
        <v>221</v>
      </c>
      <c r="N63" s="35">
        <v>0</v>
      </c>
      <c r="O63" s="35">
        <v>0</v>
      </c>
      <c r="P63" s="78">
        <v>1350000000</v>
      </c>
      <c r="Q63" s="35">
        <v>0</v>
      </c>
      <c r="R63" s="35">
        <v>0</v>
      </c>
      <c r="S63" s="78">
        <v>1350000000</v>
      </c>
      <c r="T63" s="35">
        <v>0</v>
      </c>
      <c r="U63" s="35">
        <v>0</v>
      </c>
      <c r="V63" s="73">
        <v>1350000000</v>
      </c>
      <c r="W63" s="35">
        <v>0</v>
      </c>
      <c r="X63" s="35">
        <v>0</v>
      </c>
      <c r="Y63" s="73">
        <v>450000000</v>
      </c>
      <c r="Z63" s="15"/>
      <c r="AA63" s="37">
        <v>1698622091</v>
      </c>
      <c r="AB63" s="74">
        <v>500000000</v>
      </c>
      <c r="AC63" s="77" t="s">
        <v>141</v>
      </c>
      <c r="AD63" s="75" t="s">
        <v>1229</v>
      </c>
    </row>
    <row r="64" spans="1:30" s="7" customFormat="1" ht="86.25" customHeight="1" x14ac:dyDescent="0.25">
      <c r="A64" s="69" t="s">
        <v>202</v>
      </c>
      <c r="B64" s="69" t="s">
        <v>132</v>
      </c>
      <c r="C64" s="69" t="s">
        <v>203</v>
      </c>
      <c r="D64" s="70" t="s">
        <v>204</v>
      </c>
      <c r="E64" s="71">
        <v>2020002880112</v>
      </c>
      <c r="F64" s="70" t="s">
        <v>209</v>
      </c>
      <c r="G64" s="26" t="s">
        <v>216</v>
      </c>
      <c r="H64" s="69" t="s">
        <v>207</v>
      </c>
      <c r="I64" s="9" t="s">
        <v>212</v>
      </c>
      <c r="J64" s="9" t="s">
        <v>108</v>
      </c>
      <c r="K64" s="21" t="s">
        <v>145</v>
      </c>
      <c r="L64" s="76">
        <v>1798776094</v>
      </c>
      <c r="M64" s="63" t="s">
        <v>221</v>
      </c>
      <c r="N64" s="35">
        <v>0</v>
      </c>
      <c r="O64" s="35">
        <v>0</v>
      </c>
      <c r="P64" s="73">
        <v>0</v>
      </c>
      <c r="Q64" s="73">
        <v>520000000</v>
      </c>
      <c r="R64" s="73">
        <v>0</v>
      </c>
      <c r="S64" s="73">
        <v>0</v>
      </c>
      <c r="T64" s="73">
        <v>520000000</v>
      </c>
      <c r="U64" s="35">
        <v>0</v>
      </c>
      <c r="V64" s="35">
        <v>0</v>
      </c>
      <c r="W64" s="73">
        <v>520000000</v>
      </c>
      <c r="X64" s="35">
        <v>0</v>
      </c>
      <c r="Y64" s="73">
        <v>238776094</v>
      </c>
      <c r="Z64" s="15"/>
      <c r="AA64" s="37">
        <v>287601528</v>
      </c>
      <c r="AB64" s="74">
        <v>35070342</v>
      </c>
      <c r="AC64" s="15" t="s">
        <v>141</v>
      </c>
      <c r="AD64" s="75" t="s">
        <v>220</v>
      </c>
    </row>
    <row r="65" spans="1:30" s="7" customFormat="1" ht="78" customHeight="1" x14ac:dyDescent="0.25">
      <c r="A65" s="8" t="s">
        <v>223</v>
      </c>
      <c r="B65" s="9" t="s">
        <v>132</v>
      </c>
      <c r="C65" s="9" t="s">
        <v>224</v>
      </c>
      <c r="D65" s="9" t="s">
        <v>225</v>
      </c>
      <c r="E65" s="55" t="s">
        <v>226</v>
      </c>
      <c r="F65" s="21" t="s">
        <v>227</v>
      </c>
      <c r="G65" s="21" t="s">
        <v>228</v>
      </c>
      <c r="H65" s="21" t="s">
        <v>229</v>
      </c>
      <c r="I65" s="9" t="s">
        <v>230</v>
      </c>
      <c r="J65" s="9" t="s">
        <v>108</v>
      </c>
      <c r="K65" s="10">
        <v>1250</v>
      </c>
      <c r="L65" s="79">
        <v>479090158</v>
      </c>
      <c r="M65" s="80" t="s">
        <v>141</v>
      </c>
      <c r="N65" s="37"/>
      <c r="O65" s="37">
        <v>150000000</v>
      </c>
      <c r="P65" s="37">
        <v>150000000</v>
      </c>
      <c r="Q65" s="37">
        <v>150000000</v>
      </c>
      <c r="R65" s="37">
        <v>29090158</v>
      </c>
      <c r="S65" s="37"/>
      <c r="T65" s="37"/>
      <c r="U65" s="37"/>
      <c r="V65" s="37"/>
      <c r="W65" s="37"/>
      <c r="X65" s="37"/>
      <c r="Y65" s="37"/>
      <c r="Z65" s="15">
        <v>4012</v>
      </c>
      <c r="AA65" s="79">
        <v>329945111</v>
      </c>
      <c r="AB65" s="15" t="s">
        <v>141</v>
      </c>
      <c r="AC65" s="36"/>
      <c r="AD65" s="36"/>
    </row>
    <row r="66" spans="1:30" ht="84" customHeight="1" x14ac:dyDescent="0.25">
      <c r="A66" s="8" t="s">
        <v>223</v>
      </c>
      <c r="B66" s="9" t="s">
        <v>132</v>
      </c>
      <c r="C66" s="9" t="s">
        <v>224</v>
      </c>
      <c r="D66" s="9" t="s">
        <v>225</v>
      </c>
      <c r="E66" s="55" t="s">
        <v>226</v>
      </c>
      <c r="F66" s="21" t="s">
        <v>227</v>
      </c>
      <c r="G66" s="21" t="s">
        <v>231</v>
      </c>
      <c r="H66" s="21" t="s">
        <v>232</v>
      </c>
      <c r="I66" s="9" t="s">
        <v>233</v>
      </c>
      <c r="J66" s="9" t="s">
        <v>108</v>
      </c>
      <c r="K66" s="10">
        <v>175</v>
      </c>
      <c r="L66" s="79">
        <v>479090200</v>
      </c>
      <c r="M66" s="77" t="s">
        <v>141</v>
      </c>
      <c r="N66" s="37"/>
      <c r="O66" s="37">
        <v>150000000</v>
      </c>
      <c r="P66" s="37">
        <v>150000000</v>
      </c>
      <c r="Q66" s="37">
        <v>150000000</v>
      </c>
      <c r="R66" s="37">
        <v>29090200</v>
      </c>
      <c r="S66" s="37"/>
      <c r="T66" s="37"/>
      <c r="U66" s="37"/>
      <c r="V66" s="37"/>
      <c r="W66" s="37"/>
      <c r="X66" s="37"/>
      <c r="Y66" s="37"/>
      <c r="Z66" s="15">
        <v>367</v>
      </c>
      <c r="AA66" s="79">
        <v>329945111</v>
      </c>
      <c r="AB66" s="77" t="s">
        <v>141</v>
      </c>
      <c r="AC66" s="36"/>
      <c r="AD66" s="36"/>
    </row>
    <row r="67" spans="1:30" ht="90" customHeight="1" x14ac:dyDescent="0.25">
      <c r="A67" s="8" t="s">
        <v>223</v>
      </c>
      <c r="B67" s="9" t="s">
        <v>132</v>
      </c>
      <c r="C67" s="9" t="s">
        <v>224</v>
      </c>
      <c r="D67" s="9" t="s">
        <v>225</v>
      </c>
      <c r="E67" s="55" t="s">
        <v>226</v>
      </c>
      <c r="F67" s="21" t="s">
        <v>227</v>
      </c>
      <c r="G67" s="21" t="s">
        <v>234</v>
      </c>
      <c r="H67" s="21" t="s">
        <v>235</v>
      </c>
      <c r="I67" s="9" t="s">
        <v>236</v>
      </c>
      <c r="J67" s="9" t="s">
        <v>108</v>
      </c>
      <c r="K67" s="10">
        <v>1141</v>
      </c>
      <c r="L67" s="79">
        <v>281816339</v>
      </c>
      <c r="M67" s="77" t="s">
        <v>141</v>
      </c>
      <c r="N67" s="37"/>
      <c r="O67" s="37">
        <v>150000000</v>
      </c>
      <c r="P67" s="37">
        <v>50000000</v>
      </c>
      <c r="Q67" s="37">
        <v>81816339</v>
      </c>
      <c r="R67" s="37"/>
      <c r="S67" s="37"/>
      <c r="T67" s="37"/>
      <c r="U67" s="37"/>
      <c r="V67" s="37"/>
      <c r="W67" s="37"/>
      <c r="X67" s="37"/>
      <c r="Y67" s="37"/>
      <c r="Z67" s="15">
        <v>2855</v>
      </c>
      <c r="AA67" s="79">
        <v>329945110</v>
      </c>
      <c r="AB67" s="77" t="s">
        <v>141</v>
      </c>
      <c r="AC67" s="36"/>
      <c r="AD67" s="36"/>
    </row>
    <row r="68" spans="1:30" s="7" customFormat="1" ht="86.25" customHeight="1" x14ac:dyDescent="0.25">
      <c r="A68" s="8" t="s">
        <v>223</v>
      </c>
      <c r="B68" s="9" t="s">
        <v>132</v>
      </c>
      <c r="C68" s="9" t="s">
        <v>224</v>
      </c>
      <c r="D68" s="9" t="s">
        <v>225</v>
      </c>
      <c r="E68" s="55" t="s">
        <v>226</v>
      </c>
      <c r="F68" s="21" t="s">
        <v>227</v>
      </c>
      <c r="G68" s="21" t="s">
        <v>237</v>
      </c>
      <c r="H68" s="21" t="s">
        <v>238</v>
      </c>
      <c r="I68" s="9" t="s">
        <v>239</v>
      </c>
      <c r="J68" s="9" t="s">
        <v>108</v>
      </c>
      <c r="K68" s="9">
        <v>2</v>
      </c>
      <c r="L68" s="79">
        <v>679090153</v>
      </c>
      <c r="M68" s="77" t="s">
        <v>141</v>
      </c>
      <c r="N68" s="37"/>
      <c r="O68" s="37">
        <v>200000000</v>
      </c>
      <c r="P68" s="37">
        <v>200000000</v>
      </c>
      <c r="Q68" s="37">
        <v>200000000</v>
      </c>
      <c r="R68" s="40">
        <v>79090153</v>
      </c>
      <c r="S68" s="40"/>
      <c r="T68" s="40"/>
      <c r="U68" s="37"/>
      <c r="V68" s="37"/>
      <c r="W68" s="37"/>
      <c r="X68" s="37"/>
      <c r="Y68" s="37"/>
      <c r="Z68" s="15">
        <v>2</v>
      </c>
      <c r="AA68" s="79">
        <v>329945110</v>
      </c>
      <c r="AB68" s="77" t="s">
        <v>141</v>
      </c>
      <c r="AC68" s="36"/>
      <c r="AD68" s="36"/>
    </row>
    <row r="69" spans="1:30" s="7" customFormat="1" ht="86.25" customHeight="1" x14ac:dyDescent="0.25">
      <c r="A69" s="8" t="s">
        <v>223</v>
      </c>
      <c r="B69" s="9" t="s">
        <v>132</v>
      </c>
      <c r="C69" s="9" t="s">
        <v>224</v>
      </c>
      <c r="D69" s="9" t="s">
        <v>225</v>
      </c>
      <c r="E69" s="55" t="s">
        <v>240</v>
      </c>
      <c r="F69" s="21" t="s">
        <v>241</v>
      </c>
      <c r="G69" s="21" t="s">
        <v>242</v>
      </c>
      <c r="H69" s="21" t="s">
        <v>243</v>
      </c>
      <c r="I69" s="9" t="s">
        <v>244</v>
      </c>
      <c r="J69" s="9" t="s">
        <v>108</v>
      </c>
      <c r="K69" s="10">
        <v>110</v>
      </c>
      <c r="L69" s="79">
        <v>700000000</v>
      </c>
      <c r="M69" s="77" t="s">
        <v>141</v>
      </c>
      <c r="N69" s="37"/>
      <c r="O69" s="40">
        <v>200000000</v>
      </c>
      <c r="P69" s="40">
        <v>200000000</v>
      </c>
      <c r="Q69" s="40">
        <v>200000000</v>
      </c>
      <c r="R69" s="40">
        <v>100000000</v>
      </c>
      <c r="S69" s="40"/>
      <c r="T69" s="40"/>
      <c r="U69" s="37"/>
      <c r="V69" s="37"/>
      <c r="W69" s="37"/>
      <c r="X69" s="37"/>
      <c r="Y69" s="37"/>
      <c r="Z69" s="15">
        <v>790</v>
      </c>
      <c r="AA69" s="79">
        <v>652234121</v>
      </c>
      <c r="AB69" s="77" t="s">
        <v>141</v>
      </c>
      <c r="AC69" s="36"/>
      <c r="AD69" s="36"/>
    </row>
    <row r="70" spans="1:30" s="7" customFormat="1" ht="86.25" customHeight="1" x14ac:dyDescent="0.25">
      <c r="A70" s="8" t="s">
        <v>223</v>
      </c>
      <c r="B70" s="9" t="s">
        <v>132</v>
      </c>
      <c r="C70" s="9" t="s">
        <v>224</v>
      </c>
      <c r="D70" s="9" t="s">
        <v>225</v>
      </c>
      <c r="E70" s="55" t="s">
        <v>245</v>
      </c>
      <c r="F70" s="21" t="s">
        <v>246</v>
      </c>
      <c r="G70" s="21" t="s">
        <v>247</v>
      </c>
      <c r="H70" s="21" t="s">
        <v>248</v>
      </c>
      <c r="I70" s="9" t="s">
        <v>249</v>
      </c>
      <c r="J70" s="9" t="s">
        <v>108</v>
      </c>
      <c r="K70" s="21" t="s">
        <v>145</v>
      </c>
      <c r="L70" s="81">
        <v>3000000000</v>
      </c>
      <c r="M70" s="77" t="s">
        <v>141</v>
      </c>
      <c r="N70" s="37"/>
      <c r="O70" s="40"/>
      <c r="P70" s="40">
        <v>300000000</v>
      </c>
      <c r="Q70" s="40">
        <v>300000000</v>
      </c>
      <c r="R70" s="40">
        <v>300000000</v>
      </c>
      <c r="S70" s="40">
        <v>300000000</v>
      </c>
      <c r="T70" s="40">
        <v>300000000</v>
      </c>
      <c r="U70" s="40">
        <v>300000000</v>
      </c>
      <c r="V70" s="40">
        <v>300000000</v>
      </c>
      <c r="W70" s="40">
        <v>300000000</v>
      </c>
      <c r="X70" s="40">
        <v>300000000</v>
      </c>
      <c r="Y70" s="40">
        <v>300000000</v>
      </c>
      <c r="Z70" s="15">
        <v>0</v>
      </c>
      <c r="AA70" s="79">
        <v>2927646291</v>
      </c>
      <c r="AB70" s="77" t="s">
        <v>141</v>
      </c>
      <c r="AC70" s="36"/>
      <c r="AD70" s="36"/>
    </row>
    <row r="71" spans="1:30" s="7" customFormat="1" ht="86.25" customHeight="1" x14ac:dyDescent="0.25">
      <c r="A71" s="8" t="s">
        <v>223</v>
      </c>
      <c r="B71" s="9" t="s">
        <v>132</v>
      </c>
      <c r="C71" s="9" t="s">
        <v>224</v>
      </c>
      <c r="D71" s="9" t="s">
        <v>250</v>
      </c>
      <c r="E71" s="55" t="s">
        <v>251</v>
      </c>
      <c r="F71" s="21" t="s">
        <v>252</v>
      </c>
      <c r="G71" s="21" t="s">
        <v>253</v>
      </c>
      <c r="H71" s="9" t="s">
        <v>254</v>
      </c>
      <c r="I71" s="9" t="s">
        <v>255</v>
      </c>
      <c r="J71" s="9" t="s">
        <v>108</v>
      </c>
      <c r="K71" s="10">
        <v>100</v>
      </c>
      <c r="L71" s="79">
        <v>1285032680</v>
      </c>
      <c r="M71" s="77" t="s">
        <v>141</v>
      </c>
      <c r="N71" s="37"/>
      <c r="O71" s="40"/>
      <c r="P71" s="40">
        <v>100000000</v>
      </c>
      <c r="Q71" s="40">
        <v>100000000</v>
      </c>
      <c r="R71" s="40">
        <v>100000000</v>
      </c>
      <c r="S71" s="40">
        <v>100000000</v>
      </c>
      <c r="T71" s="40">
        <v>100000000</v>
      </c>
      <c r="U71" s="40">
        <v>200000000</v>
      </c>
      <c r="V71" s="40">
        <v>200000000</v>
      </c>
      <c r="W71" s="40">
        <v>200000000</v>
      </c>
      <c r="X71" s="40">
        <v>100000000</v>
      </c>
      <c r="Y71" s="37">
        <v>85032680</v>
      </c>
      <c r="Z71" s="15">
        <v>400</v>
      </c>
      <c r="AA71" s="79">
        <v>660896149</v>
      </c>
      <c r="AB71" s="77" t="s">
        <v>141</v>
      </c>
      <c r="AC71" s="36"/>
      <c r="AD71" s="36"/>
    </row>
    <row r="72" spans="1:30" s="7" customFormat="1" ht="101.25" customHeight="1" x14ac:dyDescent="0.25">
      <c r="A72" s="8" t="s">
        <v>223</v>
      </c>
      <c r="B72" s="9" t="s">
        <v>132</v>
      </c>
      <c r="C72" s="9" t="s">
        <v>224</v>
      </c>
      <c r="D72" s="9" t="s">
        <v>250</v>
      </c>
      <c r="E72" s="55" t="s">
        <v>251</v>
      </c>
      <c r="F72" s="21" t="s">
        <v>252</v>
      </c>
      <c r="G72" s="21" t="s">
        <v>256</v>
      </c>
      <c r="H72" s="9" t="s">
        <v>257</v>
      </c>
      <c r="I72" s="9" t="s">
        <v>258</v>
      </c>
      <c r="J72" s="9" t="s">
        <v>108</v>
      </c>
      <c r="K72" s="21" t="s">
        <v>140</v>
      </c>
      <c r="L72" s="79">
        <v>1285032679</v>
      </c>
      <c r="M72" s="77" t="s">
        <v>141</v>
      </c>
      <c r="N72" s="37"/>
      <c r="O72" s="40"/>
      <c r="P72" s="40">
        <v>100000000</v>
      </c>
      <c r="Q72" s="40">
        <v>100000000</v>
      </c>
      <c r="R72" s="40">
        <v>100000000</v>
      </c>
      <c r="S72" s="40">
        <v>100000000</v>
      </c>
      <c r="T72" s="40">
        <v>100000000</v>
      </c>
      <c r="U72" s="40">
        <v>200000000</v>
      </c>
      <c r="V72" s="40">
        <v>200000000</v>
      </c>
      <c r="W72" s="40">
        <v>200000000</v>
      </c>
      <c r="X72" s="40">
        <v>100000000</v>
      </c>
      <c r="Y72" s="37">
        <v>85032679</v>
      </c>
      <c r="Z72" s="15">
        <v>1</v>
      </c>
      <c r="AA72" s="79">
        <v>660896148</v>
      </c>
      <c r="AB72" s="77" t="s">
        <v>141</v>
      </c>
      <c r="AC72" s="36"/>
      <c r="AD72" s="36"/>
    </row>
    <row r="73" spans="1:30" s="7" customFormat="1" ht="86.25" customHeight="1" x14ac:dyDescent="0.25">
      <c r="A73" s="8" t="s">
        <v>223</v>
      </c>
      <c r="B73" s="9" t="s">
        <v>132</v>
      </c>
      <c r="C73" s="9" t="s">
        <v>224</v>
      </c>
      <c r="D73" s="21" t="s">
        <v>259</v>
      </c>
      <c r="E73" s="10">
        <v>2024002880076</v>
      </c>
      <c r="F73" s="9" t="s">
        <v>260</v>
      </c>
      <c r="G73" s="21" t="s">
        <v>261</v>
      </c>
      <c r="H73" s="21" t="s">
        <v>262</v>
      </c>
      <c r="I73" s="9" t="s">
        <v>263</v>
      </c>
      <c r="J73" s="9" t="s">
        <v>108</v>
      </c>
      <c r="K73" s="21" t="s">
        <v>140</v>
      </c>
      <c r="L73" s="79">
        <v>12000000</v>
      </c>
      <c r="M73" s="77" t="s">
        <v>141</v>
      </c>
      <c r="N73" s="37"/>
      <c r="O73" s="40"/>
      <c r="P73" s="40"/>
      <c r="Q73" s="40"/>
      <c r="R73" s="40"/>
      <c r="S73" s="40"/>
      <c r="T73" s="40"/>
      <c r="U73" s="79">
        <v>12000000</v>
      </c>
      <c r="V73" s="40"/>
      <c r="W73" s="40"/>
      <c r="X73" s="40"/>
      <c r="Y73" s="37"/>
      <c r="Z73" s="15">
        <v>0</v>
      </c>
      <c r="AA73" s="79">
        <v>0</v>
      </c>
      <c r="AB73" s="77" t="s">
        <v>141</v>
      </c>
      <c r="AC73" s="36"/>
      <c r="AD73" s="36"/>
    </row>
    <row r="74" spans="1:30" s="7" customFormat="1" ht="86.25" customHeight="1" x14ac:dyDescent="0.25">
      <c r="A74" s="8" t="s">
        <v>223</v>
      </c>
      <c r="B74" s="9" t="s">
        <v>132</v>
      </c>
      <c r="C74" s="9" t="s">
        <v>224</v>
      </c>
      <c r="D74" s="21" t="s">
        <v>259</v>
      </c>
      <c r="E74" s="10">
        <v>2024002880076</v>
      </c>
      <c r="F74" s="9" t="s">
        <v>260</v>
      </c>
      <c r="G74" s="21" t="s">
        <v>264</v>
      </c>
      <c r="H74" s="21" t="s">
        <v>265</v>
      </c>
      <c r="I74" s="9" t="s">
        <v>266</v>
      </c>
      <c r="J74" s="9" t="s">
        <v>108</v>
      </c>
      <c r="K74" s="10">
        <v>1</v>
      </c>
      <c r="L74" s="79">
        <v>189750000</v>
      </c>
      <c r="M74" s="77" t="s">
        <v>141</v>
      </c>
      <c r="N74" s="37"/>
      <c r="O74" s="40"/>
      <c r="P74" s="40"/>
      <c r="Q74" s="40"/>
      <c r="R74" s="40"/>
      <c r="S74" s="40"/>
      <c r="T74" s="40"/>
      <c r="U74" s="40">
        <v>47437500</v>
      </c>
      <c r="V74" s="40">
        <v>47437500</v>
      </c>
      <c r="W74" s="40">
        <v>47437500</v>
      </c>
      <c r="X74" s="40">
        <v>47437500</v>
      </c>
      <c r="Y74" s="37"/>
      <c r="Z74" s="15">
        <v>1</v>
      </c>
      <c r="AA74" s="79">
        <v>95955418</v>
      </c>
      <c r="AB74" s="77" t="s">
        <v>141</v>
      </c>
      <c r="AC74" s="36"/>
      <c r="AD74" s="36"/>
    </row>
    <row r="75" spans="1:30" s="7" customFormat="1" ht="86.25" customHeight="1" x14ac:dyDescent="0.25">
      <c r="A75" s="8" t="s">
        <v>223</v>
      </c>
      <c r="B75" s="9" t="s">
        <v>132</v>
      </c>
      <c r="C75" s="9" t="s">
        <v>224</v>
      </c>
      <c r="D75" s="21" t="s">
        <v>259</v>
      </c>
      <c r="E75" s="10">
        <v>2024002880076</v>
      </c>
      <c r="F75" s="9" t="s">
        <v>260</v>
      </c>
      <c r="G75" s="21" t="s">
        <v>267</v>
      </c>
      <c r="H75" s="9" t="s">
        <v>268</v>
      </c>
      <c r="I75" s="9" t="s">
        <v>128</v>
      </c>
      <c r="J75" s="9" t="s">
        <v>108</v>
      </c>
      <c r="K75" s="10">
        <v>70</v>
      </c>
      <c r="L75" s="79">
        <v>189750000</v>
      </c>
      <c r="M75" s="77" t="s">
        <v>141</v>
      </c>
      <c r="N75" s="37"/>
      <c r="O75" s="40"/>
      <c r="P75" s="40"/>
      <c r="Q75" s="40"/>
      <c r="R75" s="40"/>
      <c r="S75" s="40"/>
      <c r="T75" s="40"/>
      <c r="U75" s="40">
        <v>47437500</v>
      </c>
      <c r="V75" s="40">
        <v>47437500</v>
      </c>
      <c r="W75" s="40">
        <v>47437500</v>
      </c>
      <c r="X75" s="40">
        <v>47437500</v>
      </c>
      <c r="Y75" s="37"/>
      <c r="Z75" s="15">
        <v>70</v>
      </c>
      <c r="AA75" s="79">
        <v>95955418</v>
      </c>
      <c r="AB75" s="77" t="s">
        <v>141</v>
      </c>
      <c r="AC75" s="36"/>
      <c r="AD75" s="36"/>
    </row>
    <row r="76" spans="1:30" s="7" customFormat="1" ht="86.25" customHeight="1" x14ac:dyDescent="0.25">
      <c r="A76" s="8" t="s">
        <v>223</v>
      </c>
      <c r="B76" s="9" t="s">
        <v>132</v>
      </c>
      <c r="C76" s="9" t="s">
        <v>224</v>
      </c>
      <c r="D76" s="21" t="s">
        <v>259</v>
      </c>
      <c r="E76" s="10">
        <v>2024002880076</v>
      </c>
      <c r="F76" s="9" t="s">
        <v>260</v>
      </c>
      <c r="G76" s="21" t="s">
        <v>269</v>
      </c>
      <c r="H76" s="9" t="s">
        <v>270</v>
      </c>
      <c r="I76" s="9" t="s">
        <v>271</v>
      </c>
      <c r="J76" s="9" t="s">
        <v>108</v>
      </c>
      <c r="K76" s="10">
        <v>65</v>
      </c>
      <c r="L76" s="79">
        <v>139750000</v>
      </c>
      <c r="M76" s="77" t="s">
        <v>141</v>
      </c>
      <c r="N76" s="37"/>
      <c r="O76" s="40"/>
      <c r="P76" s="40"/>
      <c r="Q76" s="40"/>
      <c r="R76" s="40"/>
      <c r="S76" s="40"/>
      <c r="T76" s="40"/>
      <c r="U76" s="40">
        <v>34937500</v>
      </c>
      <c r="V76" s="40">
        <v>34937500</v>
      </c>
      <c r="W76" s="40">
        <v>34937500</v>
      </c>
      <c r="X76" s="40">
        <v>34937500</v>
      </c>
      <c r="Y76" s="37"/>
      <c r="Z76" s="15">
        <v>60</v>
      </c>
      <c r="AA76" s="79">
        <v>95955418</v>
      </c>
      <c r="AB76" s="77" t="s">
        <v>141</v>
      </c>
      <c r="AC76" s="36"/>
      <c r="AD76" s="36"/>
    </row>
    <row r="77" spans="1:30" s="7" customFormat="1" ht="86.25" customHeight="1" x14ac:dyDescent="0.25">
      <c r="A77" s="8" t="s">
        <v>223</v>
      </c>
      <c r="B77" s="9" t="s">
        <v>132</v>
      </c>
      <c r="C77" s="9" t="s">
        <v>224</v>
      </c>
      <c r="D77" s="21" t="s">
        <v>259</v>
      </c>
      <c r="E77" s="10">
        <v>2024002880076</v>
      </c>
      <c r="F77" s="9" t="s">
        <v>260</v>
      </c>
      <c r="G77" s="21" t="s">
        <v>272</v>
      </c>
      <c r="H77" s="9" t="s">
        <v>273</v>
      </c>
      <c r="I77" s="9" t="s">
        <v>274</v>
      </c>
      <c r="J77" s="9" t="s">
        <v>108</v>
      </c>
      <c r="K77" s="11">
        <v>5</v>
      </c>
      <c r="L77" s="79">
        <v>50000000</v>
      </c>
      <c r="M77" s="77" t="s">
        <v>141</v>
      </c>
      <c r="N77" s="37"/>
      <c r="O77" s="40"/>
      <c r="P77" s="40"/>
      <c r="Q77" s="40"/>
      <c r="R77" s="40"/>
      <c r="S77" s="40"/>
      <c r="T77" s="40"/>
      <c r="U77" s="40">
        <v>25000000</v>
      </c>
      <c r="V77" s="40">
        <v>25000000</v>
      </c>
      <c r="W77" s="40"/>
      <c r="X77" s="40"/>
      <c r="Y77" s="37"/>
      <c r="Z77" s="15">
        <v>0</v>
      </c>
      <c r="AA77" s="79"/>
      <c r="AB77" s="77" t="s">
        <v>141</v>
      </c>
      <c r="AC77" s="36"/>
      <c r="AD77" s="36"/>
    </row>
    <row r="78" spans="1:30" s="7" customFormat="1" ht="86.25" customHeight="1" x14ac:dyDescent="0.25">
      <c r="A78" s="8" t="s">
        <v>223</v>
      </c>
      <c r="B78" s="9" t="s">
        <v>132</v>
      </c>
      <c r="C78" s="9" t="s">
        <v>224</v>
      </c>
      <c r="D78" s="21" t="s">
        <v>259</v>
      </c>
      <c r="E78" s="10">
        <v>2024002880076</v>
      </c>
      <c r="F78" s="9" t="s">
        <v>260</v>
      </c>
      <c r="G78" s="9" t="s">
        <v>275</v>
      </c>
      <c r="H78" s="9" t="s">
        <v>276</v>
      </c>
      <c r="I78" s="9" t="s">
        <v>277</v>
      </c>
      <c r="J78" s="9" t="s">
        <v>108</v>
      </c>
      <c r="K78" s="10">
        <v>4</v>
      </c>
      <c r="L78" s="79">
        <v>177750000</v>
      </c>
      <c r="M78" s="77" t="s">
        <v>141</v>
      </c>
      <c r="N78" s="37"/>
      <c r="O78" s="40"/>
      <c r="P78" s="40"/>
      <c r="Q78" s="40"/>
      <c r="R78" s="40"/>
      <c r="S78" s="40"/>
      <c r="T78" s="40"/>
      <c r="U78" s="40">
        <v>44437500</v>
      </c>
      <c r="V78" s="40">
        <v>44437500</v>
      </c>
      <c r="W78" s="40">
        <v>44437500</v>
      </c>
      <c r="X78" s="40">
        <v>44437500</v>
      </c>
      <c r="Y78" s="37"/>
      <c r="Z78" s="15">
        <v>4</v>
      </c>
      <c r="AA78" s="79">
        <v>95955418</v>
      </c>
      <c r="AB78" s="77" t="s">
        <v>141</v>
      </c>
      <c r="AC78" s="36"/>
      <c r="AD78" s="36"/>
    </row>
    <row r="79" spans="1:30" s="7" customFormat="1" ht="86.25" customHeight="1" x14ac:dyDescent="0.25">
      <c r="A79" s="8" t="s">
        <v>223</v>
      </c>
      <c r="B79" s="9" t="s">
        <v>132</v>
      </c>
      <c r="C79" s="9" t="s">
        <v>224</v>
      </c>
      <c r="D79" s="21" t="s">
        <v>278</v>
      </c>
      <c r="E79" s="55" t="s">
        <v>279</v>
      </c>
      <c r="F79" s="9" t="s">
        <v>280</v>
      </c>
      <c r="G79" s="21" t="s">
        <v>281</v>
      </c>
      <c r="H79" s="21" t="s">
        <v>282</v>
      </c>
      <c r="I79" s="9" t="s">
        <v>283</v>
      </c>
      <c r="J79" s="9" t="s">
        <v>108</v>
      </c>
      <c r="K79" s="10">
        <v>125</v>
      </c>
      <c r="L79" s="79">
        <v>15000000</v>
      </c>
      <c r="M79" s="77" t="s">
        <v>141</v>
      </c>
      <c r="N79" s="37"/>
      <c r="O79" s="40"/>
      <c r="P79" s="40"/>
      <c r="Q79" s="40"/>
      <c r="R79" s="40"/>
      <c r="S79" s="40"/>
      <c r="T79" s="40"/>
      <c r="U79" s="37"/>
      <c r="V79" s="37"/>
      <c r="W79" s="37">
        <v>15000000</v>
      </c>
      <c r="X79" s="37"/>
      <c r="Y79" s="37"/>
      <c r="Z79" s="15">
        <v>1</v>
      </c>
      <c r="AA79" s="79">
        <v>3500000</v>
      </c>
      <c r="AB79" s="77" t="s">
        <v>141</v>
      </c>
      <c r="AC79" s="36"/>
      <c r="AD79" s="36"/>
    </row>
    <row r="80" spans="1:30" s="7" customFormat="1" ht="86.25" customHeight="1" x14ac:dyDescent="0.25">
      <c r="A80" s="8" t="s">
        <v>223</v>
      </c>
      <c r="B80" s="9" t="s">
        <v>132</v>
      </c>
      <c r="C80" s="9" t="s">
        <v>224</v>
      </c>
      <c r="D80" s="21" t="s">
        <v>278</v>
      </c>
      <c r="E80" s="55" t="s">
        <v>279</v>
      </c>
      <c r="F80" s="9" t="s">
        <v>284</v>
      </c>
      <c r="G80" s="21" t="s">
        <v>285</v>
      </c>
      <c r="H80" s="21" t="s">
        <v>286</v>
      </c>
      <c r="I80" s="9" t="s">
        <v>287</v>
      </c>
      <c r="J80" s="9" t="s">
        <v>149</v>
      </c>
      <c r="K80" s="10">
        <v>1</v>
      </c>
      <c r="L80" s="79">
        <v>645000000</v>
      </c>
      <c r="M80" s="77" t="s">
        <v>141</v>
      </c>
      <c r="N80" s="37"/>
      <c r="O80" s="40"/>
      <c r="P80" s="40"/>
      <c r="Q80" s="40">
        <v>100000000</v>
      </c>
      <c r="R80" s="40">
        <v>100000000</v>
      </c>
      <c r="S80" s="40">
        <v>100000000</v>
      </c>
      <c r="T80" s="40">
        <v>100000000</v>
      </c>
      <c r="U80" s="40">
        <v>100000000</v>
      </c>
      <c r="V80" s="40">
        <v>100000000</v>
      </c>
      <c r="W80" s="37">
        <v>45000000</v>
      </c>
      <c r="X80" s="37"/>
      <c r="Y80" s="37"/>
      <c r="Z80" s="15">
        <v>1</v>
      </c>
      <c r="AA80" s="79">
        <v>455877626</v>
      </c>
      <c r="AB80" s="77" t="s">
        <v>141</v>
      </c>
      <c r="AC80" s="36"/>
      <c r="AD80" s="36"/>
    </row>
    <row r="81" spans="1:30" s="7" customFormat="1" ht="86.25" customHeight="1" x14ac:dyDescent="0.25">
      <c r="A81" s="8" t="s">
        <v>223</v>
      </c>
      <c r="B81" s="9" t="s">
        <v>132</v>
      </c>
      <c r="C81" s="9" t="s">
        <v>224</v>
      </c>
      <c r="D81" s="21" t="s">
        <v>278</v>
      </c>
      <c r="E81" s="55" t="s">
        <v>279</v>
      </c>
      <c r="F81" s="9" t="s">
        <v>284</v>
      </c>
      <c r="G81" s="21" t="s">
        <v>288</v>
      </c>
      <c r="H81" s="21" t="s">
        <v>289</v>
      </c>
      <c r="I81" s="9" t="s">
        <v>283</v>
      </c>
      <c r="J81" s="9" t="s">
        <v>108</v>
      </c>
      <c r="K81" s="10">
        <v>125</v>
      </c>
      <c r="L81" s="79">
        <v>630000000</v>
      </c>
      <c r="M81" s="77" t="s">
        <v>141</v>
      </c>
      <c r="N81" s="37"/>
      <c r="O81" s="40"/>
      <c r="P81" s="40"/>
      <c r="Q81" s="40">
        <v>100000000</v>
      </c>
      <c r="R81" s="40">
        <v>100000000</v>
      </c>
      <c r="S81" s="40">
        <v>100000000</v>
      </c>
      <c r="T81" s="40">
        <v>100000000</v>
      </c>
      <c r="U81" s="40">
        <v>100000000</v>
      </c>
      <c r="V81" s="40">
        <v>100000000</v>
      </c>
      <c r="W81" s="37">
        <v>30000000</v>
      </c>
      <c r="X81" s="37"/>
      <c r="Y81" s="37"/>
      <c r="Z81" s="15">
        <v>224</v>
      </c>
      <c r="AA81" s="79">
        <v>455877626</v>
      </c>
      <c r="AB81" s="77" t="s">
        <v>141</v>
      </c>
      <c r="AC81" s="36"/>
      <c r="AD81" s="36"/>
    </row>
    <row r="82" spans="1:30" s="7" customFormat="1" ht="86.25" customHeight="1" x14ac:dyDescent="0.25">
      <c r="A82" s="8" t="s">
        <v>223</v>
      </c>
      <c r="B82" s="9" t="s">
        <v>132</v>
      </c>
      <c r="C82" s="9" t="s">
        <v>224</v>
      </c>
      <c r="D82" s="21" t="s">
        <v>290</v>
      </c>
      <c r="E82" s="55" t="s">
        <v>291</v>
      </c>
      <c r="F82" s="9" t="s">
        <v>292</v>
      </c>
      <c r="G82" s="9" t="s">
        <v>293</v>
      </c>
      <c r="H82" s="9" t="s">
        <v>294</v>
      </c>
      <c r="I82" s="9" t="s">
        <v>295</v>
      </c>
      <c r="J82" s="9" t="s">
        <v>149</v>
      </c>
      <c r="K82" s="11">
        <v>1304</v>
      </c>
      <c r="L82" s="79">
        <v>340000000</v>
      </c>
      <c r="M82" s="77" t="s">
        <v>141</v>
      </c>
      <c r="N82" s="37"/>
      <c r="O82" s="40"/>
      <c r="P82" s="40"/>
      <c r="Q82" s="40">
        <v>100000000</v>
      </c>
      <c r="R82" s="40">
        <v>100000000</v>
      </c>
      <c r="S82" s="40">
        <v>100000000</v>
      </c>
      <c r="T82" s="40">
        <v>40000000</v>
      </c>
      <c r="U82" s="37"/>
      <c r="V82" s="37"/>
      <c r="W82" s="37"/>
      <c r="X82" s="37"/>
      <c r="Y82" s="37"/>
      <c r="Z82" s="15"/>
      <c r="AA82" s="79">
        <v>27450000</v>
      </c>
      <c r="AB82" s="77" t="s">
        <v>141</v>
      </c>
      <c r="AC82" s="36"/>
      <c r="AD82" s="36"/>
    </row>
    <row r="83" spans="1:30" s="7" customFormat="1" ht="86.25" customHeight="1" x14ac:dyDescent="0.25">
      <c r="A83" s="8" t="s">
        <v>223</v>
      </c>
      <c r="B83" s="9" t="s">
        <v>132</v>
      </c>
      <c r="C83" s="9" t="s">
        <v>224</v>
      </c>
      <c r="D83" s="21" t="s">
        <v>290</v>
      </c>
      <c r="E83" s="55" t="s">
        <v>291</v>
      </c>
      <c r="F83" s="9" t="s">
        <v>292</v>
      </c>
      <c r="G83" s="9" t="s">
        <v>296</v>
      </c>
      <c r="H83" s="9" t="s">
        <v>294</v>
      </c>
      <c r="I83" s="9" t="s">
        <v>295</v>
      </c>
      <c r="J83" s="9" t="s">
        <v>149</v>
      </c>
      <c r="K83" s="21" t="s">
        <v>297</v>
      </c>
      <c r="L83" s="79">
        <v>60000000</v>
      </c>
      <c r="M83" s="77" t="s">
        <v>141</v>
      </c>
      <c r="N83" s="37"/>
      <c r="O83" s="40"/>
      <c r="P83" s="40"/>
      <c r="Q83" s="40"/>
      <c r="R83" s="40">
        <v>60000000</v>
      </c>
      <c r="S83" s="40"/>
      <c r="T83" s="40"/>
      <c r="U83" s="37"/>
      <c r="V83" s="37"/>
      <c r="W83" s="37"/>
      <c r="X83" s="37"/>
      <c r="Y83" s="37"/>
      <c r="Z83" s="15"/>
      <c r="AA83" s="79">
        <v>0</v>
      </c>
      <c r="AB83" s="77"/>
      <c r="AC83" s="36"/>
      <c r="AD83" s="36"/>
    </row>
    <row r="84" spans="1:30" s="7" customFormat="1" ht="86.25" customHeight="1" x14ac:dyDescent="0.25">
      <c r="A84" s="8" t="s">
        <v>223</v>
      </c>
      <c r="B84" s="9" t="s">
        <v>132</v>
      </c>
      <c r="C84" s="9" t="s">
        <v>224</v>
      </c>
      <c r="D84" s="21" t="s">
        <v>290</v>
      </c>
      <c r="E84" s="55" t="s">
        <v>298</v>
      </c>
      <c r="F84" s="9" t="s">
        <v>299</v>
      </c>
      <c r="G84" s="9" t="s">
        <v>300</v>
      </c>
      <c r="H84" s="9" t="s">
        <v>294</v>
      </c>
      <c r="I84" s="9" t="s">
        <v>301</v>
      </c>
      <c r="J84" s="9" t="s">
        <v>149</v>
      </c>
      <c r="K84" s="21" t="s">
        <v>297</v>
      </c>
      <c r="L84" s="79">
        <v>300000000</v>
      </c>
      <c r="M84" s="77" t="s">
        <v>141</v>
      </c>
      <c r="N84" s="37"/>
      <c r="O84" s="40"/>
      <c r="P84" s="40"/>
      <c r="Q84" s="40">
        <v>100000000</v>
      </c>
      <c r="R84" s="40">
        <v>100000000</v>
      </c>
      <c r="S84" s="40">
        <v>100000000</v>
      </c>
      <c r="T84" s="40"/>
      <c r="U84" s="37"/>
      <c r="V84" s="37"/>
      <c r="W84" s="37"/>
      <c r="X84" s="37"/>
      <c r="Y84" s="37"/>
      <c r="Z84" s="15">
        <v>1304</v>
      </c>
      <c r="AA84" s="79">
        <v>50000000</v>
      </c>
      <c r="AB84" s="77" t="s">
        <v>141</v>
      </c>
      <c r="AC84" s="36"/>
      <c r="AD84" s="36"/>
    </row>
    <row r="85" spans="1:30" s="7" customFormat="1" ht="86.25" customHeight="1" x14ac:dyDescent="0.25">
      <c r="A85" s="8" t="s">
        <v>223</v>
      </c>
      <c r="B85" s="9" t="s">
        <v>132</v>
      </c>
      <c r="C85" s="9" t="s">
        <v>224</v>
      </c>
      <c r="D85" s="21" t="s">
        <v>290</v>
      </c>
      <c r="E85" s="55" t="s">
        <v>298</v>
      </c>
      <c r="F85" s="9" t="s">
        <v>299</v>
      </c>
      <c r="G85" s="9" t="s">
        <v>302</v>
      </c>
      <c r="H85" s="9" t="s">
        <v>294</v>
      </c>
      <c r="I85" s="9" t="s">
        <v>295</v>
      </c>
      <c r="J85" s="9" t="s">
        <v>149</v>
      </c>
      <c r="K85" s="21" t="s">
        <v>297</v>
      </c>
      <c r="L85" s="79">
        <v>100000000</v>
      </c>
      <c r="M85" s="77" t="s">
        <v>141</v>
      </c>
      <c r="N85" s="37"/>
      <c r="O85" s="40"/>
      <c r="P85" s="40"/>
      <c r="Q85" s="40">
        <v>100000000</v>
      </c>
      <c r="R85" s="40"/>
      <c r="S85" s="40"/>
      <c r="T85" s="40"/>
      <c r="U85" s="37"/>
      <c r="V85" s="37"/>
      <c r="W85" s="37"/>
      <c r="X85" s="37"/>
      <c r="Y85" s="37"/>
      <c r="Z85" s="15">
        <v>1304</v>
      </c>
      <c r="AA85" s="79">
        <v>50000000</v>
      </c>
      <c r="AB85" s="77"/>
      <c r="AC85" s="36"/>
      <c r="AD85" s="36"/>
    </row>
    <row r="86" spans="1:30" s="7" customFormat="1" ht="86.25" customHeight="1" x14ac:dyDescent="0.25">
      <c r="A86" s="8" t="s">
        <v>223</v>
      </c>
      <c r="B86" s="9" t="s">
        <v>132</v>
      </c>
      <c r="C86" s="9" t="s">
        <v>224</v>
      </c>
      <c r="D86" s="21" t="s">
        <v>290</v>
      </c>
      <c r="E86" s="55" t="s">
        <v>298</v>
      </c>
      <c r="F86" s="9" t="s">
        <v>299</v>
      </c>
      <c r="G86" s="9" t="s">
        <v>303</v>
      </c>
      <c r="H86" s="9" t="s">
        <v>294</v>
      </c>
      <c r="I86" s="9" t="s">
        <v>301</v>
      </c>
      <c r="J86" s="9" t="s">
        <v>149</v>
      </c>
      <c r="K86" s="21" t="s">
        <v>297</v>
      </c>
      <c r="L86" s="79">
        <v>100000000</v>
      </c>
      <c r="M86" s="77" t="s">
        <v>141</v>
      </c>
      <c r="N86" s="37"/>
      <c r="O86" s="40"/>
      <c r="P86" s="40"/>
      <c r="Q86" s="40">
        <v>100000000</v>
      </c>
      <c r="R86" s="40"/>
      <c r="S86" s="40"/>
      <c r="T86" s="40"/>
      <c r="U86" s="37"/>
      <c r="V86" s="37"/>
      <c r="W86" s="37"/>
      <c r="X86" s="37"/>
      <c r="Y86" s="37"/>
      <c r="Z86" s="15">
        <v>1304</v>
      </c>
      <c r="AA86" s="79">
        <v>47387263</v>
      </c>
      <c r="AB86" s="77"/>
      <c r="AC86" s="36"/>
      <c r="AD86" s="36"/>
    </row>
    <row r="87" spans="1:30" s="7" customFormat="1" ht="86.25" customHeight="1" x14ac:dyDescent="0.25">
      <c r="A87" s="8" t="s">
        <v>223</v>
      </c>
      <c r="B87" s="9" t="s">
        <v>132</v>
      </c>
      <c r="C87" s="9" t="s">
        <v>224</v>
      </c>
      <c r="D87" s="21" t="s">
        <v>290</v>
      </c>
      <c r="E87" s="55" t="s">
        <v>304</v>
      </c>
      <c r="F87" s="9" t="s">
        <v>305</v>
      </c>
      <c r="G87" s="9" t="s">
        <v>306</v>
      </c>
      <c r="H87" s="21" t="s">
        <v>307</v>
      </c>
      <c r="I87" s="9" t="s">
        <v>308</v>
      </c>
      <c r="J87" s="9" t="s">
        <v>149</v>
      </c>
      <c r="K87" s="21" t="s">
        <v>309</v>
      </c>
      <c r="L87" s="79">
        <v>541000000</v>
      </c>
      <c r="M87" s="77" t="s">
        <v>141</v>
      </c>
      <c r="N87" s="37"/>
      <c r="O87" s="40"/>
      <c r="P87" s="40">
        <v>100000000</v>
      </c>
      <c r="Q87" s="40">
        <v>100000000</v>
      </c>
      <c r="R87" s="40">
        <v>100000000</v>
      </c>
      <c r="S87" s="40">
        <v>100000000</v>
      </c>
      <c r="T87" s="40">
        <v>100000000</v>
      </c>
      <c r="U87" s="40">
        <v>41000000</v>
      </c>
      <c r="V87" s="37"/>
      <c r="W87" s="37"/>
      <c r="X87" s="37"/>
      <c r="Y87" s="37"/>
      <c r="Z87" s="15"/>
      <c r="AA87" s="79">
        <v>67589905.359999999</v>
      </c>
      <c r="AB87" s="77" t="s">
        <v>141</v>
      </c>
      <c r="AC87" s="36"/>
      <c r="AD87" s="36"/>
    </row>
    <row r="88" spans="1:30" s="7" customFormat="1" ht="86.25" customHeight="1" x14ac:dyDescent="0.25">
      <c r="A88" s="8" t="s">
        <v>223</v>
      </c>
      <c r="B88" s="9" t="s">
        <v>132</v>
      </c>
      <c r="C88" s="9" t="s">
        <v>224</v>
      </c>
      <c r="D88" s="21" t="s">
        <v>290</v>
      </c>
      <c r="E88" s="55" t="s">
        <v>310</v>
      </c>
      <c r="F88" s="21" t="s">
        <v>311</v>
      </c>
      <c r="G88" s="21" t="s">
        <v>312</v>
      </c>
      <c r="H88" s="21" t="s">
        <v>313</v>
      </c>
      <c r="I88" s="9" t="s">
        <v>301</v>
      </c>
      <c r="J88" s="9" t="s">
        <v>149</v>
      </c>
      <c r="K88" s="21" t="s">
        <v>297</v>
      </c>
      <c r="L88" s="79">
        <v>2246057894</v>
      </c>
      <c r="M88" s="77" t="s">
        <v>314</v>
      </c>
      <c r="N88" s="37"/>
      <c r="O88" s="40">
        <v>200000000</v>
      </c>
      <c r="P88" s="40">
        <v>200000000</v>
      </c>
      <c r="Q88" s="40">
        <v>200000000</v>
      </c>
      <c r="R88" s="40">
        <v>200000000</v>
      </c>
      <c r="S88" s="40">
        <v>200000000</v>
      </c>
      <c r="T88" s="40">
        <v>200000000</v>
      </c>
      <c r="U88" s="40">
        <v>200000000</v>
      </c>
      <c r="V88" s="40">
        <v>200000000</v>
      </c>
      <c r="W88" s="40">
        <v>200000000</v>
      </c>
      <c r="X88" s="40">
        <v>200000000</v>
      </c>
      <c r="Y88" s="37">
        <v>246057894</v>
      </c>
      <c r="Z88" s="15">
        <v>1304</v>
      </c>
      <c r="AA88" s="79">
        <v>2246057894</v>
      </c>
      <c r="AB88" s="77" t="s">
        <v>314</v>
      </c>
      <c r="AC88" s="36"/>
      <c r="AD88" s="36"/>
    </row>
    <row r="89" spans="1:30" s="7" customFormat="1" ht="86.25" customHeight="1" x14ac:dyDescent="0.25">
      <c r="A89" s="8" t="s">
        <v>223</v>
      </c>
      <c r="B89" s="9" t="s">
        <v>132</v>
      </c>
      <c r="C89" s="9" t="s">
        <v>224</v>
      </c>
      <c r="D89" s="21" t="s">
        <v>290</v>
      </c>
      <c r="E89" s="55" t="s">
        <v>310</v>
      </c>
      <c r="F89" s="21" t="s">
        <v>311</v>
      </c>
      <c r="G89" s="21" t="s">
        <v>312</v>
      </c>
      <c r="H89" s="21" t="s">
        <v>313</v>
      </c>
      <c r="I89" s="9" t="s">
        <v>301</v>
      </c>
      <c r="J89" s="9" t="s">
        <v>149</v>
      </c>
      <c r="K89" s="21" t="s">
        <v>297</v>
      </c>
      <c r="L89" s="79">
        <v>1120000000</v>
      </c>
      <c r="M89" s="77" t="s">
        <v>315</v>
      </c>
      <c r="N89" s="37"/>
      <c r="O89" s="40">
        <v>100000000</v>
      </c>
      <c r="P89" s="40">
        <v>100000000</v>
      </c>
      <c r="Q89" s="40">
        <v>100000000</v>
      </c>
      <c r="R89" s="40">
        <v>100000000</v>
      </c>
      <c r="S89" s="40">
        <v>100000000</v>
      </c>
      <c r="T89" s="40">
        <v>100000000</v>
      </c>
      <c r="U89" s="40">
        <v>100000000</v>
      </c>
      <c r="V89" s="40">
        <v>100000000</v>
      </c>
      <c r="W89" s="40">
        <v>100000000</v>
      </c>
      <c r="X89" s="40">
        <v>100000000</v>
      </c>
      <c r="Y89" s="37">
        <v>120000000</v>
      </c>
      <c r="Z89" s="15">
        <v>1304</v>
      </c>
      <c r="AA89" s="79">
        <v>1114470467</v>
      </c>
      <c r="AB89" s="77" t="s">
        <v>315</v>
      </c>
      <c r="AC89" s="36"/>
      <c r="AD89" s="36"/>
    </row>
    <row r="90" spans="1:30" s="7" customFormat="1" ht="86.25" customHeight="1" x14ac:dyDescent="0.25">
      <c r="A90" s="8" t="s">
        <v>223</v>
      </c>
      <c r="B90" s="9" t="s">
        <v>132</v>
      </c>
      <c r="C90" s="9" t="s">
        <v>224</v>
      </c>
      <c r="D90" s="21" t="s">
        <v>290</v>
      </c>
      <c r="E90" s="55" t="s">
        <v>310</v>
      </c>
      <c r="F90" s="21" t="s">
        <v>311</v>
      </c>
      <c r="G90" s="21" t="s">
        <v>316</v>
      </c>
      <c r="H90" s="21" t="s">
        <v>313</v>
      </c>
      <c r="I90" s="9" t="s">
        <v>301</v>
      </c>
      <c r="J90" s="9" t="s">
        <v>149</v>
      </c>
      <c r="K90" s="21" t="s">
        <v>297</v>
      </c>
      <c r="L90" s="79">
        <v>1123028946</v>
      </c>
      <c r="M90" s="77" t="s">
        <v>314</v>
      </c>
      <c r="N90" s="37"/>
      <c r="O90" s="40">
        <v>100000000</v>
      </c>
      <c r="P90" s="40">
        <v>100000000</v>
      </c>
      <c r="Q90" s="40">
        <v>100000000</v>
      </c>
      <c r="R90" s="40">
        <v>100000000</v>
      </c>
      <c r="S90" s="40">
        <v>100000000</v>
      </c>
      <c r="T90" s="40">
        <v>100000000</v>
      </c>
      <c r="U90" s="40">
        <v>100000000</v>
      </c>
      <c r="V90" s="40">
        <v>100000000</v>
      </c>
      <c r="W90" s="40">
        <v>100000000</v>
      </c>
      <c r="X90" s="40">
        <v>100000000</v>
      </c>
      <c r="Y90" s="37">
        <v>123028946</v>
      </c>
      <c r="Z90" s="15">
        <v>1304</v>
      </c>
      <c r="AA90" s="79">
        <v>1110493826</v>
      </c>
      <c r="AB90" s="77" t="s">
        <v>314</v>
      </c>
      <c r="AC90" s="36"/>
      <c r="AD90" s="36"/>
    </row>
    <row r="91" spans="1:30" s="7" customFormat="1" ht="86.25" customHeight="1" x14ac:dyDescent="0.25">
      <c r="A91" s="8" t="s">
        <v>223</v>
      </c>
      <c r="B91" s="9" t="s">
        <v>132</v>
      </c>
      <c r="C91" s="9" t="s">
        <v>224</v>
      </c>
      <c r="D91" s="21" t="s">
        <v>290</v>
      </c>
      <c r="E91" s="55" t="s">
        <v>310</v>
      </c>
      <c r="F91" s="21" t="s">
        <v>311</v>
      </c>
      <c r="G91" s="21" t="s">
        <v>317</v>
      </c>
      <c r="H91" s="21" t="s">
        <v>313</v>
      </c>
      <c r="I91" s="9" t="s">
        <v>295</v>
      </c>
      <c r="J91" s="9" t="s">
        <v>149</v>
      </c>
      <c r="K91" s="21" t="s">
        <v>297</v>
      </c>
      <c r="L91" s="79">
        <v>534000000</v>
      </c>
      <c r="M91" s="77" t="s">
        <v>141</v>
      </c>
      <c r="N91" s="37"/>
      <c r="O91" s="40"/>
      <c r="P91" s="40"/>
      <c r="Q91" s="40"/>
      <c r="R91" s="40"/>
      <c r="S91" s="40">
        <v>100000000</v>
      </c>
      <c r="T91" s="40">
        <v>100000000</v>
      </c>
      <c r="U91" s="40">
        <v>100000000</v>
      </c>
      <c r="V91" s="40">
        <v>100000000</v>
      </c>
      <c r="W91" s="40">
        <v>100000000</v>
      </c>
      <c r="X91" s="37">
        <v>34000000</v>
      </c>
      <c r="Y91" s="37"/>
      <c r="Z91" s="15">
        <v>1304</v>
      </c>
      <c r="AA91" s="79">
        <v>500000000</v>
      </c>
      <c r="AB91" s="77" t="s">
        <v>141</v>
      </c>
      <c r="AC91" s="36"/>
      <c r="AD91" s="36"/>
    </row>
    <row r="92" spans="1:30" s="7" customFormat="1" ht="86.25" customHeight="1" x14ac:dyDescent="0.25">
      <c r="A92" s="8" t="s">
        <v>223</v>
      </c>
      <c r="B92" s="9" t="s">
        <v>132</v>
      </c>
      <c r="C92" s="9" t="s">
        <v>224</v>
      </c>
      <c r="D92" s="21" t="s">
        <v>290</v>
      </c>
      <c r="E92" s="55" t="s">
        <v>310</v>
      </c>
      <c r="F92" s="21" t="s">
        <v>311</v>
      </c>
      <c r="G92" s="21" t="s">
        <v>318</v>
      </c>
      <c r="H92" s="21" t="s">
        <v>313</v>
      </c>
      <c r="I92" s="9" t="s">
        <v>301</v>
      </c>
      <c r="J92" s="9" t="s">
        <v>149</v>
      </c>
      <c r="K92" s="21" t="s">
        <v>297</v>
      </c>
      <c r="L92" s="79">
        <v>533000000</v>
      </c>
      <c r="M92" s="77" t="s">
        <v>141</v>
      </c>
      <c r="N92" s="37"/>
      <c r="O92" s="40"/>
      <c r="P92" s="40"/>
      <c r="Q92" s="40">
        <v>100000000</v>
      </c>
      <c r="R92" s="40">
        <v>100000000</v>
      </c>
      <c r="S92" s="40">
        <v>100000000</v>
      </c>
      <c r="T92" s="40">
        <v>100000000</v>
      </c>
      <c r="U92" s="40">
        <v>100000000</v>
      </c>
      <c r="V92" s="37">
        <v>33000000</v>
      </c>
      <c r="W92" s="37"/>
      <c r="X92" s="37"/>
      <c r="Y92" s="37"/>
      <c r="Z92" s="15">
        <v>1304</v>
      </c>
      <c r="AA92" s="79">
        <v>500000000</v>
      </c>
      <c r="AB92" s="77" t="s">
        <v>141</v>
      </c>
      <c r="AC92" s="36"/>
      <c r="AD92" s="36"/>
    </row>
    <row r="93" spans="1:30" s="7" customFormat="1" ht="86.25" customHeight="1" x14ac:dyDescent="0.25">
      <c r="A93" s="8" t="s">
        <v>223</v>
      </c>
      <c r="B93" s="9" t="s">
        <v>132</v>
      </c>
      <c r="C93" s="9" t="s">
        <v>224</v>
      </c>
      <c r="D93" s="21" t="s">
        <v>290</v>
      </c>
      <c r="E93" s="21" t="s">
        <v>310</v>
      </c>
      <c r="F93" s="21" t="s">
        <v>311</v>
      </c>
      <c r="G93" s="21" t="s">
        <v>319</v>
      </c>
      <c r="H93" s="21" t="s">
        <v>313</v>
      </c>
      <c r="I93" s="9" t="s">
        <v>301</v>
      </c>
      <c r="J93" s="9" t="s">
        <v>149</v>
      </c>
      <c r="K93" s="21" t="s">
        <v>297</v>
      </c>
      <c r="L93" s="79">
        <v>533000000</v>
      </c>
      <c r="M93" s="77" t="s">
        <v>141</v>
      </c>
      <c r="N93" s="37"/>
      <c r="O93" s="40"/>
      <c r="P93" s="40"/>
      <c r="Q93" s="40">
        <v>100000000</v>
      </c>
      <c r="R93" s="40">
        <v>100000000</v>
      </c>
      <c r="S93" s="40">
        <v>100000000</v>
      </c>
      <c r="T93" s="40">
        <v>100000000</v>
      </c>
      <c r="U93" s="40">
        <v>100000000</v>
      </c>
      <c r="V93" s="37">
        <v>33000000</v>
      </c>
      <c r="W93" s="37"/>
      <c r="X93" s="37"/>
      <c r="Y93" s="37"/>
      <c r="Z93" s="15">
        <v>1304</v>
      </c>
      <c r="AA93" s="79">
        <v>322231519</v>
      </c>
      <c r="AB93" s="77" t="s">
        <v>141</v>
      </c>
      <c r="AC93" s="36"/>
      <c r="AD93" s="36"/>
    </row>
    <row r="94" spans="1:30" s="7" customFormat="1" ht="86.25" customHeight="1" x14ac:dyDescent="0.25">
      <c r="A94" s="8" t="s">
        <v>223</v>
      </c>
      <c r="B94" s="9" t="s">
        <v>132</v>
      </c>
      <c r="C94" s="9" t="s">
        <v>224</v>
      </c>
      <c r="D94" s="21" t="s">
        <v>290</v>
      </c>
      <c r="E94" s="21" t="s">
        <v>320</v>
      </c>
      <c r="F94" s="21" t="s">
        <v>321</v>
      </c>
      <c r="G94" s="21" t="s">
        <v>322</v>
      </c>
      <c r="H94" s="21" t="s">
        <v>323</v>
      </c>
      <c r="I94" s="9" t="s">
        <v>301</v>
      </c>
      <c r="J94" s="9" t="s">
        <v>149</v>
      </c>
      <c r="K94" s="21" t="s">
        <v>324</v>
      </c>
      <c r="L94" s="79">
        <v>2136241558</v>
      </c>
      <c r="M94" s="77" t="s">
        <v>315</v>
      </c>
      <c r="N94" s="37"/>
      <c r="O94" s="40"/>
      <c r="P94" s="40">
        <v>200000000</v>
      </c>
      <c r="Q94" s="40">
        <v>200000000</v>
      </c>
      <c r="R94" s="40">
        <v>200000000</v>
      </c>
      <c r="S94" s="40">
        <v>200000000</v>
      </c>
      <c r="T94" s="40">
        <v>200000000</v>
      </c>
      <c r="U94" s="40">
        <v>200000000</v>
      </c>
      <c r="V94" s="40">
        <v>200000000</v>
      </c>
      <c r="W94" s="40">
        <v>200000000</v>
      </c>
      <c r="X94" s="40">
        <v>200000000</v>
      </c>
      <c r="Y94" s="37">
        <v>336241558</v>
      </c>
      <c r="Z94" s="15">
        <v>28</v>
      </c>
      <c r="AA94" s="79">
        <v>1140691456</v>
      </c>
      <c r="AB94" s="77" t="s">
        <v>315</v>
      </c>
      <c r="AC94" s="36"/>
      <c r="AD94" s="36"/>
    </row>
    <row r="95" spans="1:30" s="7" customFormat="1" ht="86.25" customHeight="1" x14ac:dyDescent="0.25">
      <c r="A95" s="8" t="s">
        <v>223</v>
      </c>
      <c r="B95" s="9" t="s">
        <v>132</v>
      </c>
      <c r="C95" s="9" t="s">
        <v>224</v>
      </c>
      <c r="D95" s="21" t="s">
        <v>290</v>
      </c>
      <c r="E95" s="21" t="s">
        <v>320</v>
      </c>
      <c r="F95" s="21" t="s">
        <v>321</v>
      </c>
      <c r="G95" s="21" t="s">
        <v>322</v>
      </c>
      <c r="H95" s="21" t="s">
        <v>323</v>
      </c>
      <c r="I95" s="9" t="s">
        <v>295</v>
      </c>
      <c r="J95" s="9" t="s">
        <v>149</v>
      </c>
      <c r="K95" s="21" t="s">
        <v>324</v>
      </c>
      <c r="L95" s="79">
        <v>920000000</v>
      </c>
      <c r="M95" s="77" t="s">
        <v>141</v>
      </c>
      <c r="N95" s="37"/>
      <c r="O95" s="40"/>
      <c r="P95" s="40">
        <v>100000000</v>
      </c>
      <c r="Q95" s="40">
        <v>100000000</v>
      </c>
      <c r="R95" s="40">
        <v>100000000</v>
      </c>
      <c r="S95" s="40">
        <v>100000000</v>
      </c>
      <c r="T95" s="40">
        <v>100000000</v>
      </c>
      <c r="U95" s="40">
        <v>100000000</v>
      </c>
      <c r="V95" s="40">
        <v>100000000</v>
      </c>
      <c r="W95" s="40">
        <v>100000000</v>
      </c>
      <c r="X95" s="37">
        <v>120000000</v>
      </c>
      <c r="Y95" s="37"/>
      <c r="Z95" s="15">
        <v>0</v>
      </c>
      <c r="AA95" s="79">
        <v>0</v>
      </c>
      <c r="AB95" s="77"/>
      <c r="AC95" s="36"/>
      <c r="AD95" s="36"/>
    </row>
    <row r="96" spans="1:30" s="7" customFormat="1" ht="86.25" customHeight="1" x14ac:dyDescent="0.25">
      <c r="A96" s="8" t="s">
        <v>223</v>
      </c>
      <c r="B96" s="9" t="s">
        <v>132</v>
      </c>
      <c r="C96" s="9" t="s">
        <v>224</v>
      </c>
      <c r="D96" s="21" t="s">
        <v>325</v>
      </c>
      <c r="E96" s="21" t="s">
        <v>326</v>
      </c>
      <c r="F96" s="21" t="s">
        <v>327</v>
      </c>
      <c r="G96" s="21" t="s">
        <v>328</v>
      </c>
      <c r="H96" s="21" t="s">
        <v>329</v>
      </c>
      <c r="I96" s="9" t="s">
        <v>330</v>
      </c>
      <c r="J96" s="9" t="s">
        <v>331</v>
      </c>
      <c r="K96" s="21" t="s">
        <v>332</v>
      </c>
      <c r="L96" s="79">
        <v>300000000</v>
      </c>
      <c r="M96" s="77" t="s">
        <v>141</v>
      </c>
      <c r="N96" s="37"/>
      <c r="O96" s="40"/>
      <c r="P96" s="40">
        <v>100000000</v>
      </c>
      <c r="Q96" s="40">
        <v>100000000</v>
      </c>
      <c r="R96" s="40">
        <v>100000000</v>
      </c>
      <c r="S96" s="40"/>
      <c r="T96" s="40"/>
      <c r="U96" s="37"/>
      <c r="V96" s="37"/>
      <c r="W96" s="37"/>
      <c r="X96" s="37"/>
      <c r="Y96" s="37"/>
      <c r="Z96" s="15">
        <v>331</v>
      </c>
      <c r="AA96" s="79">
        <v>300000000</v>
      </c>
      <c r="AB96" s="77" t="s">
        <v>141</v>
      </c>
      <c r="AC96" s="36"/>
      <c r="AD96" s="36"/>
    </row>
    <row r="97" spans="1:30" s="7" customFormat="1" ht="86.25" customHeight="1" x14ac:dyDescent="0.25">
      <c r="A97" s="8" t="s">
        <v>223</v>
      </c>
      <c r="B97" s="9" t="s">
        <v>132</v>
      </c>
      <c r="C97" s="9" t="s">
        <v>224</v>
      </c>
      <c r="D97" s="21" t="s">
        <v>325</v>
      </c>
      <c r="E97" s="21" t="s">
        <v>326</v>
      </c>
      <c r="F97" s="21" t="s">
        <v>327</v>
      </c>
      <c r="G97" s="21" t="s">
        <v>328</v>
      </c>
      <c r="H97" s="8" t="s">
        <v>333</v>
      </c>
      <c r="I97" s="9" t="s">
        <v>334</v>
      </c>
      <c r="J97" s="9" t="s">
        <v>331</v>
      </c>
      <c r="K97" s="8" t="s">
        <v>309</v>
      </c>
      <c r="L97" s="79">
        <v>299999990</v>
      </c>
      <c r="M97" s="80" t="s">
        <v>141</v>
      </c>
      <c r="N97" s="37"/>
      <c r="O97" s="37"/>
      <c r="P97" s="40">
        <v>100000000</v>
      </c>
      <c r="Q97" s="40">
        <v>100000000</v>
      </c>
      <c r="R97" s="37">
        <v>99999990</v>
      </c>
      <c r="S97" s="37"/>
      <c r="T97" s="37"/>
      <c r="U97" s="37"/>
      <c r="V97" s="37"/>
      <c r="W97" s="37"/>
      <c r="X97" s="37"/>
      <c r="Y97" s="37"/>
      <c r="Z97" s="15">
        <v>3</v>
      </c>
      <c r="AA97" s="79">
        <v>82518568</v>
      </c>
      <c r="AB97" s="15"/>
      <c r="AC97" s="36"/>
      <c r="AD97" s="36"/>
    </row>
    <row r="98" spans="1:30" s="7" customFormat="1" ht="78" customHeight="1" x14ac:dyDescent="0.25">
      <c r="A98" s="82" t="s">
        <v>335</v>
      </c>
      <c r="B98" s="83" t="s">
        <v>132</v>
      </c>
      <c r="C98" s="83" t="s">
        <v>224</v>
      </c>
      <c r="D98" s="32" t="s">
        <v>336</v>
      </c>
      <c r="E98" s="84">
        <v>2024002880002</v>
      </c>
      <c r="F98" s="19" t="s">
        <v>337</v>
      </c>
      <c r="G98" s="19" t="s">
        <v>338</v>
      </c>
      <c r="H98" s="19" t="s">
        <v>338</v>
      </c>
      <c r="I98" s="9" t="s">
        <v>339</v>
      </c>
      <c r="J98" s="9" t="s">
        <v>108</v>
      </c>
      <c r="K98" s="11">
        <v>0</v>
      </c>
      <c r="L98" s="85">
        <v>400000000</v>
      </c>
      <c r="M98" s="86" t="s">
        <v>146</v>
      </c>
      <c r="N98" s="87"/>
      <c r="O98" s="88">
        <f>300000000/11</f>
        <v>27272727.272727273</v>
      </c>
      <c r="P98" s="88">
        <f t="shared" ref="P98:Y98" si="0">300000000/11</f>
        <v>27272727.272727273</v>
      </c>
      <c r="Q98" s="88">
        <f>300000000/11+100000000</f>
        <v>127272727.27272728</v>
      </c>
      <c r="R98" s="88">
        <f t="shared" si="0"/>
        <v>27272727.272727273</v>
      </c>
      <c r="S98" s="88">
        <f>300000000/11</f>
        <v>27272727.272727273</v>
      </c>
      <c r="T98" s="88">
        <f t="shared" si="0"/>
        <v>27272727.272727273</v>
      </c>
      <c r="U98" s="88">
        <f t="shared" si="0"/>
        <v>27272727.272727273</v>
      </c>
      <c r="V98" s="88">
        <f t="shared" si="0"/>
        <v>27272727.272727273</v>
      </c>
      <c r="W98" s="88">
        <f t="shared" si="0"/>
        <v>27272727.272727273</v>
      </c>
      <c r="X98" s="88">
        <f t="shared" si="0"/>
        <v>27272727.272727273</v>
      </c>
      <c r="Y98" s="88">
        <f t="shared" si="0"/>
        <v>27272727.272727273</v>
      </c>
      <c r="Z98" s="15">
        <v>0</v>
      </c>
      <c r="AA98" s="89">
        <f>216523787+100000000</f>
        <v>316523787</v>
      </c>
      <c r="AB98" s="90" t="e">
        <f>+SUM([12]!Tabla3[[#This Row],[ENERO]:[DICIEMBRE]])</f>
        <v>#REF!</v>
      </c>
      <c r="AC98" s="15" t="s">
        <v>146</v>
      </c>
      <c r="AD98" s="36" t="s">
        <v>339</v>
      </c>
    </row>
    <row r="99" spans="1:30" ht="84" customHeight="1" x14ac:dyDescent="0.25">
      <c r="A99" s="82" t="s">
        <v>335</v>
      </c>
      <c r="B99" s="83" t="s">
        <v>132</v>
      </c>
      <c r="C99" s="83" t="s">
        <v>224</v>
      </c>
      <c r="D99" s="32" t="s">
        <v>336</v>
      </c>
      <c r="E99" s="84">
        <v>2024002880002</v>
      </c>
      <c r="F99" s="19" t="s">
        <v>337</v>
      </c>
      <c r="G99" s="19" t="s">
        <v>340</v>
      </c>
      <c r="H99" s="19" t="s">
        <v>340</v>
      </c>
      <c r="I99" s="9" t="s">
        <v>236</v>
      </c>
      <c r="J99" s="9" t="s">
        <v>108</v>
      </c>
      <c r="K99" s="11">
        <v>134</v>
      </c>
      <c r="L99" s="85">
        <v>400000000</v>
      </c>
      <c r="M99" s="86" t="s">
        <v>146</v>
      </c>
      <c r="N99" s="87"/>
      <c r="O99" s="88">
        <f>400000000/11</f>
        <v>36363636.363636367</v>
      </c>
      <c r="P99" s="88">
        <f t="shared" ref="P99:Y100" si="1">400000000/11</f>
        <v>36363636.363636367</v>
      </c>
      <c r="Q99" s="88">
        <f t="shared" si="1"/>
        <v>36363636.363636367</v>
      </c>
      <c r="R99" s="88">
        <f t="shared" si="1"/>
        <v>36363636.363636367</v>
      </c>
      <c r="S99" s="88">
        <f t="shared" si="1"/>
        <v>36363636.363636367</v>
      </c>
      <c r="T99" s="88">
        <f t="shared" si="1"/>
        <v>36363636.363636367</v>
      </c>
      <c r="U99" s="88">
        <f t="shared" si="1"/>
        <v>36363636.363636367</v>
      </c>
      <c r="V99" s="88">
        <f t="shared" si="1"/>
        <v>36363636.363636367</v>
      </c>
      <c r="W99" s="88">
        <f t="shared" si="1"/>
        <v>36363636.363636367</v>
      </c>
      <c r="X99" s="88">
        <f t="shared" si="1"/>
        <v>36363636.363636367</v>
      </c>
      <c r="Y99" s="88">
        <f t="shared" si="1"/>
        <v>36363636.363636367</v>
      </c>
      <c r="Z99" s="15">
        <v>421</v>
      </c>
      <c r="AA99" s="89">
        <f>244634327+100000000</f>
        <v>344634327</v>
      </c>
      <c r="AB99" s="90" t="e">
        <f>+SUM([12]!Tabla3[[#This Row],[ENERO]:[DICIEMBRE]])</f>
        <v>#REF!</v>
      </c>
      <c r="AC99" s="15" t="s">
        <v>146</v>
      </c>
      <c r="AD99" s="36" t="s">
        <v>236</v>
      </c>
    </row>
    <row r="100" spans="1:30" ht="90" customHeight="1" x14ac:dyDescent="0.25">
      <c r="A100" s="82" t="s">
        <v>335</v>
      </c>
      <c r="B100" s="83" t="s">
        <v>132</v>
      </c>
      <c r="C100" s="83" t="s">
        <v>224</v>
      </c>
      <c r="D100" s="32" t="s">
        <v>336</v>
      </c>
      <c r="E100" s="84">
        <v>2024002880002</v>
      </c>
      <c r="F100" s="19" t="s">
        <v>337</v>
      </c>
      <c r="G100" s="19" t="s">
        <v>341</v>
      </c>
      <c r="H100" s="19" t="s">
        <v>341</v>
      </c>
      <c r="I100" s="9" t="s">
        <v>128</v>
      </c>
      <c r="J100" s="9" t="s">
        <v>108</v>
      </c>
      <c r="K100" s="11">
        <v>80</v>
      </c>
      <c r="L100" s="85">
        <v>650000000</v>
      </c>
      <c r="M100" s="86" t="s">
        <v>146</v>
      </c>
      <c r="N100" s="87"/>
      <c r="O100" s="73">
        <f>400000000/11</f>
        <v>36363636.363636367</v>
      </c>
      <c r="P100" s="73">
        <f t="shared" si="1"/>
        <v>36363636.363636367</v>
      </c>
      <c r="Q100" s="73">
        <f>400000000/11+200000000</f>
        <v>236363636.36363637</v>
      </c>
      <c r="R100" s="73">
        <f t="shared" si="1"/>
        <v>36363636.363636367</v>
      </c>
      <c r="S100" s="73">
        <f t="shared" si="1"/>
        <v>36363636.363636367</v>
      </c>
      <c r="T100" s="73">
        <f t="shared" si="1"/>
        <v>36363636.363636367</v>
      </c>
      <c r="U100" s="73">
        <f t="shared" si="1"/>
        <v>36363636.363636367</v>
      </c>
      <c r="V100" s="73">
        <f t="shared" si="1"/>
        <v>36363636.363636367</v>
      </c>
      <c r="W100" s="73">
        <f>400000000/11+50000000</f>
        <v>86363636.363636374</v>
      </c>
      <c r="X100" s="73">
        <f t="shared" si="1"/>
        <v>36363636.363636367</v>
      </c>
      <c r="Y100" s="73">
        <f t="shared" si="1"/>
        <v>36363636.363636367</v>
      </c>
      <c r="Z100" s="15">
        <v>114</v>
      </c>
      <c r="AA100" s="89">
        <v>616651662</v>
      </c>
      <c r="AB100" s="90" t="e">
        <f>+SUM([12]!Tabla3[[#This Row],[ENERO]:[DICIEMBRE]])</f>
        <v>#REF!</v>
      </c>
      <c r="AC100" s="15" t="s">
        <v>146</v>
      </c>
      <c r="AD100" s="36" t="s">
        <v>128</v>
      </c>
    </row>
    <row r="101" spans="1:30" s="7" customFormat="1" ht="86.25" customHeight="1" x14ac:dyDescent="0.25">
      <c r="A101" s="82" t="s">
        <v>335</v>
      </c>
      <c r="B101" s="83" t="s">
        <v>132</v>
      </c>
      <c r="C101" s="83" t="s">
        <v>224</v>
      </c>
      <c r="D101" s="32" t="s">
        <v>336</v>
      </c>
      <c r="E101" s="84">
        <v>2024002880002</v>
      </c>
      <c r="F101" s="19" t="s">
        <v>337</v>
      </c>
      <c r="G101" s="19" t="s">
        <v>342</v>
      </c>
      <c r="H101" s="19" t="s">
        <v>342</v>
      </c>
      <c r="I101" s="9" t="s">
        <v>343</v>
      </c>
      <c r="J101" s="9" t="s">
        <v>149</v>
      </c>
      <c r="K101" s="11">
        <v>1</v>
      </c>
      <c r="L101" s="85">
        <v>700000000</v>
      </c>
      <c r="M101" s="86" t="s">
        <v>146</v>
      </c>
      <c r="N101" s="87"/>
      <c r="O101" s="91">
        <f>500000000/11</f>
        <v>45454545.454545453</v>
      </c>
      <c r="P101" s="91">
        <f t="shared" ref="P101:Y101" si="2">500000000/11</f>
        <v>45454545.454545453</v>
      </c>
      <c r="Q101" s="91">
        <f t="shared" si="2"/>
        <v>45454545.454545453</v>
      </c>
      <c r="R101" s="91">
        <f t="shared" si="2"/>
        <v>45454545.454545453</v>
      </c>
      <c r="S101" s="91">
        <f t="shared" si="2"/>
        <v>45454545.454545453</v>
      </c>
      <c r="T101" s="91">
        <f t="shared" si="2"/>
        <v>45454545.454545453</v>
      </c>
      <c r="U101" s="91">
        <f t="shared" si="2"/>
        <v>45454545.454545453</v>
      </c>
      <c r="V101" s="91">
        <f t="shared" si="2"/>
        <v>45454545.454545453</v>
      </c>
      <c r="W101" s="91">
        <f>500000000/11+200000000</f>
        <v>245454545.45454544</v>
      </c>
      <c r="X101" s="91">
        <f t="shared" si="2"/>
        <v>45454545.454545453</v>
      </c>
      <c r="Y101" s="91">
        <f t="shared" si="2"/>
        <v>45454545.454545453</v>
      </c>
      <c r="Z101" s="15">
        <v>1</v>
      </c>
      <c r="AA101" s="89">
        <f>380960484+202771484</f>
        <v>583731968</v>
      </c>
      <c r="AB101" s="90" t="e">
        <f>+SUM([12]!Tabla3[[#This Row],[ENERO]:[DICIEMBRE]])</f>
        <v>#REF!</v>
      </c>
      <c r="AC101" s="15" t="s">
        <v>146</v>
      </c>
      <c r="AD101" s="36" t="s">
        <v>343</v>
      </c>
    </row>
    <row r="102" spans="1:30" s="7" customFormat="1" ht="86.25" customHeight="1" x14ac:dyDescent="0.25">
      <c r="A102" s="82" t="s">
        <v>335</v>
      </c>
      <c r="B102" s="83" t="s">
        <v>132</v>
      </c>
      <c r="C102" s="83" t="s">
        <v>224</v>
      </c>
      <c r="D102" s="32" t="s">
        <v>336</v>
      </c>
      <c r="E102" s="84">
        <v>2024002880002</v>
      </c>
      <c r="F102" s="19" t="s">
        <v>337</v>
      </c>
      <c r="G102" s="19" t="s">
        <v>344</v>
      </c>
      <c r="H102" s="19" t="s">
        <v>344</v>
      </c>
      <c r="I102" s="9" t="s">
        <v>345</v>
      </c>
      <c r="J102" s="9" t="s">
        <v>108</v>
      </c>
      <c r="K102" s="11">
        <v>1</v>
      </c>
      <c r="L102" s="85">
        <v>50000000</v>
      </c>
      <c r="M102" s="86" t="s">
        <v>146</v>
      </c>
      <c r="N102" s="87"/>
      <c r="O102" s="91"/>
      <c r="P102" s="88"/>
      <c r="Q102" s="91"/>
      <c r="R102" s="91"/>
      <c r="S102" s="91"/>
      <c r="T102" s="91"/>
      <c r="U102" s="88"/>
      <c r="V102" s="88"/>
      <c r="W102" s="88">
        <v>50000000</v>
      </c>
      <c r="X102" s="88"/>
      <c r="Y102" s="88"/>
      <c r="Z102" s="15">
        <v>0</v>
      </c>
      <c r="AA102" s="89" t="e">
        <f>+[12]!Tabla3[[#This Row],[OCTUBRE]]</f>
        <v>#REF!</v>
      </c>
      <c r="AB102" s="90" t="e">
        <f>+SUM([12]!Tabla3[[#This Row],[ENERO]:[DICIEMBRE]])</f>
        <v>#REF!</v>
      </c>
      <c r="AC102" s="15" t="s">
        <v>146</v>
      </c>
      <c r="AD102" s="36" t="s">
        <v>345</v>
      </c>
    </row>
    <row r="103" spans="1:30" s="7" customFormat="1" ht="86.25" customHeight="1" x14ac:dyDescent="0.25">
      <c r="A103" s="82" t="s">
        <v>335</v>
      </c>
      <c r="B103" s="83" t="s">
        <v>132</v>
      </c>
      <c r="C103" s="83" t="s">
        <v>224</v>
      </c>
      <c r="D103" s="32" t="s">
        <v>336</v>
      </c>
      <c r="E103" s="84">
        <v>2024002880002</v>
      </c>
      <c r="F103" s="19" t="s">
        <v>337</v>
      </c>
      <c r="G103" s="19" t="s">
        <v>346</v>
      </c>
      <c r="H103" s="19" t="s">
        <v>346</v>
      </c>
      <c r="I103" s="9" t="s">
        <v>347</v>
      </c>
      <c r="J103" s="9" t="s">
        <v>108</v>
      </c>
      <c r="K103" s="11">
        <v>4</v>
      </c>
      <c r="L103" s="85">
        <v>100000000</v>
      </c>
      <c r="M103" s="86" t="s">
        <v>146</v>
      </c>
      <c r="N103" s="87"/>
      <c r="O103" s="91">
        <f>100000000/11</f>
        <v>9090909.0909090918</v>
      </c>
      <c r="P103" s="91">
        <f t="shared" ref="P103:Y103" si="3">100000000/11</f>
        <v>9090909.0909090918</v>
      </c>
      <c r="Q103" s="91">
        <f t="shared" si="3"/>
        <v>9090909.0909090918</v>
      </c>
      <c r="R103" s="91">
        <f t="shared" si="3"/>
        <v>9090909.0909090918</v>
      </c>
      <c r="S103" s="91">
        <f t="shared" si="3"/>
        <v>9090909.0909090918</v>
      </c>
      <c r="T103" s="91">
        <f t="shared" si="3"/>
        <v>9090909.0909090918</v>
      </c>
      <c r="U103" s="91">
        <f t="shared" si="3"/>
        <v>9090909.0909090918</v>
      </c>
      <c r="V103" s="91">
        <f t="shared" si="3"/>
        <v>9090909.0909090918</v>
      </c>
      <c r="W103" s="91">
        <f t="shared" si="3"/>
        <v>9090909.0909090918</v>
      </c>
      <c r="X103" s="91">
        <f t="shared" si="3"/>
        <v>9090909.0909090918</v>
      </c>
      <c r="Y103" s="91">
        <f t="shared" si="3"/>
        <v>9090909.0909090918</v>
      </c>
      <c r="Z103" s="15">
        <v>4</v>
      </c>
      <c r="AA103" s="89">
        <v>100000000</v>
      </c>
      <c r="AB103" s="90" t="e">
        <f>+SUM([12]!Tabla3[[#This Row],[ENERO]:[DICIEMBRE]])</f>
        <v>#REF!</v>
      </c>
      <c r="AC103" s="15" t="s">
        <v>146</v>
      </c>
      <c r="AD103" s="36" t="s">
        <v>347</v>
      </c>
    </row>
    <row r="104" spans="1:30" s="7" customFormat="1" ht="86.25" customHeight="1" x14ac:dyDescent="0.25">
      <c r="A104" s="82" t="s">
        <v>335</v>
      </c>
      <c r="B104" s="83" t="s">
        <v>132</v>
      </c>
      <c r="C104" s="83" t="s">
        <v>224</v>
      </c>
      <c r="D104" s="32" t="s">
        <v>336</v>
      </c>
      <c r="E104" s="84">
        <v>2024002880002</v>
      </c>
      <c r="F104" s="19" t="s">
        <v>337</v>
      </c>
      <c r="G104" s="19" t="s">
        <v>348</v>
      </c>
      <c r="H104" s="19" t="s">
        <v>348</v>
      </c>
      <c r="I104" s="9" t="s">
        <v>349</v>
      </c>
      <c r="J104" s="9" t="s">
        <v>108</v>
      </c>
      <c r="K104" s="11">
        <v>1</v>
      </c>
      <c r="L104" s="85">
        <v>300000000</v>
      </c>
      <c r="M104" s="86" t="s">
        <v>146</v>
      </c>
      <c r="N104" s="87"/>
      <c r="O104" s="91">
        <f>300000000/11</f>
        <v>27272727.272727273</v>
      </c>
      <c r="P104" s="91">
        <f t="shared" ref="P104:Y104" si="4">300000000/11</f>
        <v>27272727.272727273</v>
      </c>
      <c r="Q104" s="91">
        <f t="shared" si="4"/>
        <v>27272727.272727273</v>
      </c>
      <c r="R104" s="91">
        <f t="shared" si="4"/>
        <v>27272727.272727273</v>
      </c>
      <c r="S104" s="91">
        <f t="shared" si="4"/>
        <v>27272727.272727273</v>
      </c>
      <c r="T104" s="91">
        <f t="shared" si="4"/>
        <v>27272727.272727273</v>
      </c>
      <c r="U104" s="91">
        <f t="shared" si="4"/>
        <v>27272727.272727273</v>
      </c>
      <c r="V104" s="91">
        <f t="shared" si="4"/>
        <v>27272727.272727273</v>
      </c>
      <c r="W104" s="91">
        <f t="shared" si="4"/>
        <v>27272727.272727273</v>
      </c>
      <c r="X104" s="91">
        <f t="shared" si="4"/>
        <v>27272727.272727273</v>
      </c>
      <c r="Y104" s="91">
        <f t="shared" si="4"/>
        <v>27272727.272727273</v>
      </c>
      <c r="Z104" s="15">
        <v>1</v>
      </c>
      <c r="AA104" s="89">
        <v>300000000</v>
      </c>
      <c r="AB104" s="90" t="e">
        <f>+SUM([12]!Tabla3[[#This Row],[ENERO]:[DICIEMBRE]])</f>
        <v>#REF!</v>
      </c>
      <c r="AC104" s="15" t="s">
        <v>146</v>
      </c>
      <c r="AD104" s="36" t="s">
        <v>349</v>
      </c>
    </row>
    <row r="105" spans="1:30" s="7" customFormat="1" ht="107.25" customHeight="1" x14ac:dyDescent="0.25">
      <c r="A105" s="8" t="s">
        <v>350</v>
      </c>
      <c r="B105" s="19" t="s">
        <v>132</v>
      </c>
      <c r="C105" s="19" t="s">
        <v>224</v>
      </c>
      <c r="D105" s="19" t="s">
        <v>351</v>
      </c>
      <c r="E105" s="19" t="s">
        <v>352</v>
      </c>
      <c r="F105" s="19" t="s">
        <v>353</v>
      </c>
      <c r="G105" s="19" t="s">
        <v>354</v>
      </c>
      <c r="H105" s="19" t="s">
        <v>355</v>
      </c>
      <c r="I105" s="9" t="s">
        <v>356</v>
      </c>
      <c r="J105" s="9" t="s">
        <v>108</v>
      </c>
      <c r="K105" s="11">
        <v>7</v>
      </c>
      <c r="L105" s="33">
        <v>23952540</v>
      </c>
      <c r="M105" s="34" t="s">
        <v>110</v>
      </c>
      <c r="N105" s="35"/>
      <c r="O105" s="35"/>
      <c r="P105" s="35"/>
      <c r="Q105" s="35"/>
      <c r="R105" s="35"/>
      <c r="S105" s="35">
        <v>11796270</v>
      </c>
      <c r="T105" s="35"/>
      <c r="U105" s="35"/>
      <c r="V105" s="35"/>
      <c r="W105" s="35"/>
      <c r="X105" s="35">
        <v>11796270</v>
      </c>
      <c r="Y105" s="35"/>
      <c r="Z105" s="92">
        <v>21</v>
      </c>
      <c r="AA105" s="37">
        <v>23952540</v>
      </c>
      <c r="AB105" s="15" t="s">
        <v>110</v>
      </c>
      <c r="AC105" s="36" t="s">
        <v>357</v>
      </c>
      <c r="AD105" s="36"/>
    </row>
    <row r="106" spans="1:30" ht="84" customHeight="1" x14ac:dyDescent="0.25">
      <c r="A106" s="8" t="s">
        <v>350</v>
      </c>
      <c r="B106" s="19" t="s">
        <v>132</v>
      </c>
      <c r="C106" s="19" t="s">
        <v>224</v>
      </c>
      <c r="D106" s="19" t="s">
        <v>351</v>
      </c>
      <c r="E106" s="10" t="s">
        <v>352</v>
      </c>
      <c r="F106" s="9" t="s">
        <v>353</v>
      </c>
      <c r="G106" s="19" t="s">
        <v>358</v>
      </c>
      <c r="H106" s="19" t="s">
        <v>359</v>
      </c>
      <c r="I106" s="9" t="s">
        <v>360</v>
      </c>
      <c r="J106" s="9" t="s">
        <v>108</v>
      </c>
      <c r="K106" s="11">
        <v>100</v>
      </c>
      <c r="L106" s="33">
        <v>774465483</v>
      </c>
      <c r="M106" s="17" t="s">
        <v>110</v>
      </c>
      <c r="N106" s="35"/>
      <c r="O106" s="35">
        <v>70405953</v>
      </c>
      <c r="P106" s="35">
        <v>70405953</v>
      </c>
      <c r="Q106" s="35">
        <v>70405953</v>
      </c>
      <c r="R106" s="35">
        <v>70405953</v>
      </c>
      <c r="S106" s="37">
        <v>70405953</v>
      </c>
      <c r="T106" s="35">
        <v>70405953</v>
      </c>
      <c r="U106" s="35">
        <v>70405953</v>
      </c>
      <c r="V106" s="35">
        <v>70405953</v>
      </c>
      <c r="W106" s="35">
        <v>70405953</v>
      </c>
      <c r="X106" s="35">
        <v>70405953</v>
      </c>
      <c r="Y106" s="35">
        <v>70405953</v>
      </c>
      <c r="Z106" s="92">
        <v>768</v>
      </c>
      <c r="AA106" s="37">
        <v>562167025</v>
      </c>
      <c r="AB106" s="77" t="s">
        <v>110</v>
      </c>
      <c r="AC106" s="36" t="s">
        <v>361</v>
      </c>
      <c r="AD106" s="36"/>
    </row>
    <row r="107" spans="1:30" ht="90" customHeight="1" x14ac:dyDescent="0.25">
      <c r="A107" s="8" t="s">
        <v>350</v>
      </c>
      <c r="B107" s="19" t="s">
        <v>132</v>
      </c>
      <c r="C107" s="19" t="s">
        <v>224</v>
      </c>
      <c r="D107" s="19" t="s">
        <v>351</v>
      </c>
      <c r="E107" s="10" t="s">
        <v>352</v>
      </c>
      <c r="F107" s="9" t="s">
        <v>353</v>
      </c>
      <c r="G107" s="19" t="s">
        <v>362</v>
      </c>
      <c r="H107" s="19" t="s">
        <v>363</v>
      </c>
      <c r="I107" s="9" t="s">
        <v>364</v>
      </c>
      <c r="J107" s="9" t="s">
        <v>149</v>
      </c>
      <c r="K107" s="11">
        <v>1</v>
      </c>
      <c r="L107" s="33">
        <v>0</v>
      </c>
      <c r="M107" s="17"/>
      <c r="N107" s="35"/>
      <c r="O107" s="35"/>
      <c r="P107" s="35"/>
      <c r="Q107" s="35"/>
      <c r="R107" s="35"/>
      <c r="S107" s="37"/>
      <c r="T107" s="35"/>
      <c r="U107" s="35"/>
      <c r="V107" s="35"/>
      <c r="W107" s="35"/>
      <c r="X107" s="35"/>
      <c r="Y107" s="35"/>
      <c r="Z107" s="92">
        <v>0</v>
      </c>
      <c r="AA107" s="37">
        <v>0</v>
      </c>
      <c r="AB107" s="77"/>
      <c r="AC107" s="36"/>
      <c r="AD107" s="36"/>
    </row>
    <row r="108" spans="1:30" s="7" customFormat="1" ht="86.25" customHeight="1" x14ac:dyDescent="0.25">
      <c r="A108" s="8" t="s">
        <v>350</v>
      </c>
      <c r="B108" s="19" t="s">
        <v>132</v>
      </c>
      <c r="C108" s="19" t="s">
        <v>224</v>
      </c>
      <c r="D108" s="19" t="s">
        <v>365</v>
      </c>
      <c r="E108" s="10" t="s">
        <v>366</v>
      </c>
      <c r="F108" s="38" t="s">
        <v>367</v>
      </c>
      <c r="G108" s="19" t="s">
        <v>368</v>
      </c>
      <c r="H108" s="19" t="s">
        <v>368</v>
      </c>
      <c r="I108" s="9" t="s">
        <v>360</v>
      </c>
      <c r="J108" s="9" t="s">
        <v>108</v>
      </c>
      <c r="K108" s="11">
        <v>70</v>
      </c>
      <c r="L108" s="33">
        <v>751400000</v>
      </c>
      <c r="M108" s="17" t="s">
        <v>110</v>
      </c>
      <c r="N108" s="35"/>
      <c r="O108" s="40">
        <v>68309090</v>
      </c>
      <c r="P108" s="40">
        <v>68309090</v>
      </c>
      <c r="Q108" s="40">
        <v>68309090</v>
      </c>
      <c r="R108" s="40">
        <v>68309090</v>
      </c>
      <c r="S108" s="40">
        <v>68309090</v>
      </c>
      <c r="T108" s="40">
        <v>68309090</v>
      </c>
      <c r="U108" s="35">
        <v>68309090</v>
      </c>
      <c r="V108" s="35">
        <v>68309090</v>
      </c>
      <c r="W108" s="35">
        <v>68309090</v>
      </c>
      <c r="X108" s="35">
        <v>68309090</v>
      </c>
      <c r="Y108" s="35">
        <v>68309100</v>
      </c>
      <c r="Z108" s="92">
        <v>1354</v>
      </c>
      <c r="AA108" s="37">
        <v>505016519</v>
      </c>
      <c r="AB108" s="77" t="s">
        <v>110</v>
      </c>
      <c r="AC108" s="36" t="s">
        <v>361</v>
      </c>
      <c r="AD108" s="36"/>
    </row>
    <row r="109" spans="1:30" s="7" customFormat="1" ht="86.25" customHeight="1" x14ac:dyDescent="0.25">
      <c r="A109" s="8" t="s">
        <v>350</v>
      </c>
      <c r="B109" s="19" t="s">
        <v>132</v>
      </c>
      <c r="C109" s="19" t="s">
        <v>224</v>
      </c>
      <c r="D109" s="19" t="s">
        <v>365</v>
      </c>
      <c r="E109" s="10" t="s">
        <v>366</v>
      </c>
      <c r="F109" s="38" t="s">
        <v>367</v>
      </c>
      <c r="G109" s="19" t="s">
        <v>369</v>
      </c>
      <c r="H109" s="19" t="s">
        <v>370</v>
      </c>
      <c r="I109" s="9" t="s">
        <v>371</v>
      </c>
      <c r="J109" s="9" t="s">
        <v>108</v>
      </c>
      <c r="K109" s="11">
        <v>5</v>
      </c>
      <c r="L109" s="33">
        <v>160000000</v>
      </c>
      <c r="M109" s="17" t="s">
        <v>110</v>
      </c>
      <c r="N109" s="35"/>
      <c r="O109" s="40"/>
      <c r="P109" s="40"/>
      <c r="Q109" s="40"/>
      <c r="R109" s="40"/>
      <c r="S109" s="40"/>
      <c r="T109" s="40"/>
      <c r="U109" s="35"/>
      <c r="V109" s="35">
        <v>40000000</v>
      </c>
      <c r="W109" s="35">
        <v>40000000</v>
      </c>
      <c r="X109" s="35">
        <v>40000000</v>
      </c>
      <c r="Y109" s="35">
        <v>40000000</v>
      </c>
      <c r="Z109" s="92">
        <v>5</v>
      </c>
      <c r="AA109" s="37">
        <v>160000000</v>
      </c>
      <c r="AB109" s="77" t="s">
        <v>110</v>
      </c>
      <c r="AC109" s="36" t="s">
        <v>372</v>
      </c>
      <c r="AD109" s="36"/>
    </row>
    <row r="110" spans="1:30" s="7" customFormat="1" ht="86.25" customHeight="1" x14ac:dyDescent="0.25">
      <c r="A110" s="8" t="s">
        <v>350</v>
      </c>
      <c r="B110" s="19" t="s">
        <v>132</v>
      </c>
      <c r="C110" s="19" t="s">
        <v>224</v>
      </c>
      <c r="D110" s="19" t="s">
        <v>373</v>
      </c>
      <c r="E110" s="10" t="s">
        <v>374</v>
      </c>
      <c r="F110" s="38" t="s">
        <v>375</v>
      </c>
      <c r="G110" s="19" t="s">
        <v>376</v>
      </c>
      <c r="H110" s="19" t="s">
        <v>376</v>
      </c>
      <c r="I110" s="9" t="s">
        <v>377</v>
      </c>
      <c r="J110" s="9" t="s">
        <v>149</v>
      </c>
      <c r="K110" s="11">
        <v>1</v>
      </c>
      <c r="L110" s="33">
        <v>761577071</v>
      </c>
      <c r="M110" s="17" t="s">
        <v>110</v>
      </c>
      <c r="N110" s="35"/>
      <c r="O110" s="40">
        <v>69234279</v>
      </c>
      <c r="P110" s="40">
        <v>69234279</v>
      </c>
      <c r="Q110" s="40">
        <v>69234279</v>
      </c>
      <c r="R110" s="40">
        <v>69234279</v>
      </c>
      <c r="S110" s="40">
        <v>69234279</v>
      </c>
      <c r="T110" s="40">
        <v>69234279</v>
      </c>
      <c r="U110" s="35">
        <v>69234279</v>
      </c>
      <c r="V110" s="35">
        <v>69234279</v>
      </c>
      <c r="W110" s="35">
        <v>69234279</v>
      </c>
      <c r="X110" s="35">
        <v>69234279</v>
      </c>
      <c r="Y110" s="35">
        <v>69234281</v>
      </c>
      <c r="Z110" s="92">
        <v>2</v>
      </c>
      <c r="AA110" s="37">
        <v>505434640</v>
      </c>
      <c r="AB110" s="77" t="s">
        <v>110</v>
      </c>
      <c r="AC110" s="36" t="s">
        <v>378</v>
      </c>
      <c r="AD110" s="36"/>
    </row>
    <row r="111" spans="1:30" s="7" customFormat="1" ht="86.25" customHeight="1" x14ac:dyDescent="0.25">
      <c r="A111" s="8" t="s">
        <v>350</v>
      </c>
      <c r="B111" s="19" t="s">
        <v>132</v>
      </c>
      <c r="C111" s="19" t="s">
        <v>224</v>
      </c>
      <c r="D111" s="19" t="s">
        <v>373</v>
      </c>
      <c r="E111" s="10" t="s">
        <v>374</v>
      </c>
      <c r="F111" s="38" t="s">
        <v>375</v>
      </c>
      <c r="G111" s="19" t="s">
        <v>379</v>
      </c>
      <c r="H111" s="19" t="s">
        <v>379</v>
      </c>
      <c r="I111" s="9" t="s">
        <v>356</v>
      </c>
      <c r="J111" s="9" t="s">
        <v>108</v>
      </c>
      <c r="K111" s="11">
        <v>1</v>
      </c>
      <c r="L111" s="33">
        <v>67540392</v>
      </c>
      <c r="M111" s="17" t="s">
        <v>110</v>
      </c>
      <c r="N111" s="35"/>
      <c r="O111" s="40">
        <v>6139962</v>
      </c>
      <c r="P111" s="40">
        <v>6140043</v>
      </c>
      <c r="Q111" s="40">
        <v>6140043</v>
      </c>
      <c r="R111" s="40">
        <v>6140043</v>
      </c>
      <c r="S111" s="40">
        <v>6140043</v>
      </c>
      <c r="T111" s="40">
        <v>6140043</v>
      </c>
      <c r="U111" s="35">
        <v>6140043</v>
      </c>
      <c r="V111" s="35">
        <v>6140043</v>
      </c>
      <c r="W111" s="35">
        <v>6140043</v>
      </c>
      <c r="X111" s="35">
        <v>6140043</v>
      </c>
      <c r="Y111" s="35">
        <v>6140043</v>
      </c>
      <c r="Z111" s="92">
        <v>3</v>
      </c>
      <c r="AA111" s="37">
        <v>67540392</v>
      </c>
      <c r="AB111" s="77" t="s">
        <v>110</v>
      </c>
      <c r="AC111" s="36" t="s">
        <v>380</v>
      </c>
      <c r="AD111" s="36"/>
    </row>
    <row r="112" spans="1:30" s="7" customFormat="1" ht="86.25" customHeight="1" x14ac:dyDescent="0.25">
      <c r="A112" s="8" t="s">
        <v>350</v>
      </c>
      <c r="B112" s="19" t="s">
        <v>132</v>
      </c>
      <c r="C112" s="19" t="s">
        <v>224</v>
      </c>
      <c r="D112" s="19" t="s">
        <v>373</v>
      </c>
      <c r="E112" s="10" t="s">
        <v>374</v>
      </c>
      <c r="F112" s="38" t="s">
        <v>375</v>
      </c>
      <c r="G112" s="19" t="s">
        <v>381</v>
      </c>
      <c r="H112" s="19" t="s">
        <v>382</v>
      </c>
      <c r="I112" s="9" t="s">
        <v>371</v>
      </c>
      <c r="J112" s="9" t="s">
        <v>108</v>
      </c>
      <c r="K112" s="11">
        <v>5</v>
      </c>
      <c r="L112" s="33">
        <v>340000000</v>
      </c>
      <c r="M112" s="17" t="s">
        <v>110</v>
      </c>
      <c r="N112" s="35"/>
      <c r="O112" s="40"/>
      <c r="P112" s="40"/>
      <c r="Q112" s="40"/>
      <c r="R112" s="40"/>
      <c r="S112" s="40"/>
      <c r="T112" s="40"/>
      <c r="U112" s="35"/>
      <c r="V112" s="35">
        <v>85000000</v>
      </c>
      <c r="W112" s="35">
        <v>85000000</v>
      </c>
      <c r="X112" s="35">
        <v>85000000</v>
      </c>
      <c r="Y112" s="35">
        <v>85000000</v>
      </c>
      <c r="Z112" s="92">
        <v>5</v>
      </c>
      <c r="AA112" s="37">
        <v>340000000</v>
      </c>
      <c r="AB112" s="77" t="s">
        <v>110</v>
      </c>
      <c r="AC112" s="36" t="s">
        <v>372</v>
      </c>
      <c r="AD112" s="36"/>
    </row>
    <row r="113" spans="1:30" ht="47.45" customHeight="1" x14ac:dyDescent="0.25">
      <c r="A113" s="82" t="s">
        <v>383</v>
      </c>
      <c r="B113" s="17" t="s">
        <v>384</v>
      </c>
      <c r="C113" s="17" t="s">
        <v>385</v>
      </c>
      <c r="D113" s="17" t="s">
        <v>386</v>
      </c>
      <c r="E113" s="93" t="s">
        <v>387</v>
      </c>
      <c r="F113" s="94" t="s">
        <v>388</v>
      </c>
      <c r="G113" s="94" t="s">
        <v>389</v>
      </c>
      <c r="H113" s="95" t="s">
        <v>390</v>
      </c>
      <c r="I113" s="95" t="s">
        <v>391</v>
      </c>
      <c r="J113" s="96" t="s">
        <v>149</v>
      </c>
      <c r="K113" s="96" t="s">
        <v>140</v>
      </c>
      <c r="L113" s="33">
        <v>7600000000</v>
      </c>
      <c r="M113" s="97" t="s">
        <v>109</v>
      </c>
      <c r="N113" s="98">
        <v>0</v>
      </c>
      <c r="O113" s="98">
        <v>0</v>
      </c>
      <c r="P113" s="98">
        <v>408415150</v>
      </c>
      <c r="Q113" s="98">
        <f>408415150.2+120000000</f>
        <v>528415150.19999999</v>
      </c>
      <c r="R113" s="98">
        <f>408415150.2+120000000</f>
        <v>528415150.19999999</v>
      </c>
      <c r="S113" s="98">
        <f>408415150.2+120000000</f>
        <v>528415150.19999999</v>
      </c>
      <c r="T113" s="98">
        <f>408415150.2+120000000</f>
        <v>528415150.19999999</v>
      </c>
      <c r="U113" s="98">
        <f>408415150.2+120000000</f>
        <v>528415150.19999999</v>
      </c>
      <c r="V113" s="98">
        <f>237377274.7+700000000</f>
        <v>937377274.70000005</v>
      </c>
      <c r="W113" s="98">
        <f>237377274.7+700000000</f>
        <v>937377274.70000005</v>
      </c>
      <c r="X113" s="98">
        <v>1337377275</v>
      </c>
      <c r="Y113" s="98">
        <v>1337377275</v>
      </c>
      <c r="Z113" s="15">
        <v>1</v>
      </c>
      <c r="AA113" s="98">
        <v>7265367477</v>
      </c>
      <c r="AB113" s="97" t="s">
        <v>109</v>
      </c>
      <c r="AC113" s="99" t="s">
        <v>392</v>
      </c>
      <c r="AD113" s="99" t="s">
        <v>393</v>
      </c>
    </row>
    <row r="114" spans="1:30" ht="47.45" customHeight="1" x14ac:dyDescent="0.25">
      <c r="A114" s="82" t="s">
        <v>383</v>
      </c>
      <c r="B114" s="17" t="s">
        <v>21</v>
      </c>
      <c r="C114" s="17" t="s">
        <v>394</v>
      </c>
      <c r="D114" s="17" t="s">
        <v>395</v>
      </c>
      <c r="E114" s="93" t="s">
        <v>396</v>
      </c>
      <c r="F114" s="94" t="s">
        <v>397</v>
      </c>
      <c r="G114" s="94" t="s">
        <v>398</v>
      </c>
      <c r="H114" s="95" t="s">
        <v>399</v>
      </c>
      <c r="I114" s="95" t="s">
        <v>400</v>
      </c>
      <c r="J114" s="21" t="s">
        <v>401</v>
      </c>
      <c r="K114" s="8" t="s">
        <v>191</v>
      </c>
      <c r="L114" s="33">
        <v>260000000</v>
      </c>
      <c r="M114" s="97" t="s">
        <v>402</v>
      </c>
      <c r="N114" s="98">
        <v>0</v>
      </c>
      <c r="O114" s="98">
        <v>0</v>
      </c>
      <c r="P114" s="98">
        <v>0</v>
      </c>
      <c r="Q114" s="98">
        <v>0</v>
      </c>
      <c r="R114" s="98">
        <v>0</v>
      </c>
      <c r="S114" s="98">
        <v>0</v>
      </c>
      <c r="T114" s="98">
        <v>43333333.333333336</v>
      </c>
      <c r="U114" s="98">
        <v>43333333.333333336</v>
      </c>
      <c r="V114" s="98">
        <v>43333333.333333336</v>
      </c>
      <c r="W114" s="98">
        <v>43333333.333333336</v>
      </c>
      <c r="X114" s="98">
        <v>43333333.333333336</v>
      </c>
      <c r="Y114" s="98">
        <v>43333333.333333336</v>
      </c>
      <c r="Z114" s="15">
        <v>0</v>
      </c>
      <c r="AA114" s="98">
        <v>0</v>
      </c>
      <c r="AB114" s="97" t="s">
        <v>402</v>
      </c>
      <c r="AC114" s="99" t="s">
        <v>403</v>
      </c>
      <c r="AD114" s="99" t="s">
        <v>404</v>
      </c>
    </row>
    <row r="115" spans="1:30" ht="47.45" customHeight="1" x14ac:dyDescent="0.25">
      <c r="A115" s="82" t="s">
        <v>383</v>
      </c>
      <c r="B115" s="17" t="s">
        <v>21</v>
      </c>
      <c r="C115" s="17" t="s">
        <v>394</v>
      </c>
      <c r="D115" s="17" t="s">
        <v>395</v>
      </c>
      <c r="E115" s="93" t="s">
        <v>396</v>
      </c>
      <c r="F115" s="94" t="s">
        <v>397</v>
      </c>
      <c r="G115" s="94" t="s">
        <v>398</v>
      </c>
      <c r="H115" s="95" t="s">
        <v>399</v>
      </c>
      <c r="I115" s="95" t="s">
        <v>400</v>
      </c>
      <c r="J115" s="21" t="s">
        <v>401</v>
      </c>
      <c r="K115" s="8" t="s">
        <v>191</v>
      </c>
      <c r="L115" s="33">
        <v>250000000</v>
      </c>
      <c r="M115" s="97" t="s">
        <v>405</v>
      </c>
      <c r="N115" s="98">
        <v>0</v>
      </c>
      <c r="O115" s="98">
        <v>0</v>
      </c>
      <c r="P115" s="98">
        <v>0</v>
      </c>
      <c r="Q115" s="98">
        <v>0</v>
      </c>
      <c r="R115" s="98">
        <v>0</v>
      </c>
      <c r="S115" s="98">
        <v>0</v>
      </c>
      <c r="T115" s="98">
        <v>41666666.666666664</v>
      </c>
      <c r="U115" s="98">
        <v>41666666.666666664</v>
      </c>
      <c r="V115" s="98">
        <v>41666666.666666664</v>
      </c>
      <c r="W115" s="98">
        <v>41666666.666666664</v>
      </c>
      <c r="X115" s="98">
        <v>41666666.666666664</v>
      </c>
      <c r="Y115" s="98">
        <v>41666666.666666664</v>
      </c>
      <c r="Z115" s="15">
        <v>0</v>
      </c>
      <c r="AA115" s="98">
        <v>0</v>
      </c>
      <c r="AB115" s="97" t="s">
        <v>405</v>
      </c>
      <c r="AC115" s="99" t="s">
        <v>403</v>
      </c>
      <c r="AD115" s="99" t="s">
        <v>404</v>
      </c>
    </row>
    <row r="116" spans="1:30" ht="47.45" customHeight="1" x14ac:dyDescent="0.25">
      <c r="A116" s="82" t="s">
        <v>383</v>
      </c>
      <c r="B116" s="17" t="s">
        <v>21</v>
      </c>
      <c r="C116" s="17" t="s">
        <v>394</v>
      </c>
      <c r="D116" s="17" t="s">
        <v>395</v>
      </c>
      <c r="E116" s="93" t="s">
        <v>396</v>
      </c>
      <c r="F116" s="94" t="s">
        <v>397</v>
      </c>
      <c r="G116" s="94" t="s">
        <v>398</v>
      </c>
      <c r="H116" s="95" t="s">
        <v>399</v>
      </c>
      <c r="I116" s="95" t="s">
        <v>400</v>
      </c>
      <c r="J116" s="21" t="s">
        <v>401</v>
      </c>
      <c r="K116" s="8" t="s">
        <v>191</v>
      </c>
      <c r="L116" s="33">
        <v>60000000</v>
      </c>
      <c r="M116" s="97" t="s">
        <v>406</v>
      </c>
      <c r="N116" s="98">
        <v>0</v>
      </c>
      <c r="O116" s="98">
        <v>0</v>
      </c>
      <c r="P116" s="98">
        <v>0</v>
      </c>
      <c r="Q116" s="98">
        <v>0</v>
      </c>
      <c r="R116" s="98">
        <v>0</v>
      </c>
      <c r="S116" s="98">
        <v>0</v>
      </c>
      <c r="T116" s="98">
        <v>10000000</v>
      </c>
      <c r="U116" s="98">
        <v>10000000</v>
      </c>
      <c r="V116" s="98">
        <v>10000000</v>
      </c>
      <c r="W116" s="98">
        <v>10000000</v>
      </c>
      <c r="X116" s="98">
        <v>10000000</v>
      </c>
      <c r="Y116" s="98">
        <v>10000000</v>
      </c>
      <c r="Z116" s="15">
        <v>0</v>
      </c>
      <c r="AA116" s="98">
        <v>0</v>
      </c>
      <c r="AB116" s="31" t="s">
        <v>406</v>
      </c>
      <c r="AC116" s="99" t="s">
        <v>403</v>
      </c>
      <c r="AD116" s="99" t="s">
        <v>404</v>
      </c>
    </row>
    <row r="117" spans="1:30" ht="47.45" customHeight="1" x14ac:dyDescent="0.25">
      <c r="A117" s="82" t="s">
        <v>383</v>
      </c>
      <c r="B117" s="17" t="s">
        <v>21</v>
      </c>
      <c r="C117" s="17" t="s">
        <v>394</v>
      </c>
      <c r="D117" s="17" t="s">
        <v>395</v>
      </c>
      <c r="E117" s="93" t="s">
        <v>396</v>
      </c>
      <c r="F117" s="94" t="s">
        <v>397</v>
      </c>
      <c r="G117" s="94" t="s">
        <v>398</v>
      </c>
      <c r="H117" s="95" t="s">
        <v>399</v>
      </c>
      <c r="I117" s="95" t="s">
        <v>400</v>
      </c>
      <c r="J117" s="21" t="s">
        <v>401</v>
      </c>
      <c r="K117" s="8" t="s">
        <v>191</v>
      </c>
      <c r="L117" s="33">
        <v>792000000</v>
      </c>
      <c r="M117" s="97" t="s">
        <v>407</v>
      </c>
      <c r="N117" s="98">
        <v>0</v>
      </c>
      <c r="O117" s="98">
        <v>0</v>
      </c>
      <c r="P117" s="98">
        <v>0</v>
      </c>
      <c r="Q117" s="98">
        <v>0</v>
      </c>
      <c r="R117" s="98">
        <v>0</v>
      </c>
      <c r="S117" s="98">
        <v>0</v>
      </c>
      <c r="T117" s="98">
        <v>132000000</v>
      </c>
      <c r="U117" s="98">
        <v>132000000</v>
      </c>
      <c r="V117" s="98">
        <v>132000000</v>
      </c>
      <c r="W117" s="98">
        <v>132000000</v>
      </c>
      <c r="X117" s="98">
        <v>132000000</v>
      </c>
      <c r="Y117" s="98">
        <v>132000000</v>
      </c>
      <c r="Z117" s="15">
        <v>0</v>
      </c>
      <c r="AA117" s="98">
        <v>0</v>
      </c>
      <c r="AB117" s="31" t="s">
        <v>407</v>
      </c>
      <c r="AC117" s="99" t="s">
        <v>403</v>
      </c>
      <c r="AD117" s="99" t="s">
        <v>404</v>
      </c>
    </row>
    <row r="118" spans="1:30" s="100" customFormat="1" ht="78" customHeight="1" x14ac:dyDescent="0.25">
      <c r="A118" s="8" t="s">
        <v>408</v>
      </c>
      <c r="B118" s="19" t="s">
        <v>409</v>
      </c>
      <c r="C118" s="19" t="s">
        <v>410</v>
      </c>
      <c r="D118" s="19" t="s">
        <v>411</v>
      </c>
      <c r="E118" s="10">
        <v>2024002880013</v>
      </c>
      <c r="F118" s="9" t="s">
        <v>412</v>
      </c>
      <c r="G118" s="19" t="s">
        <v>413</v>
      </c>
      <c r="H118" s="19" t="s">
        <v>413</v>
      </c>
      <c r="I118" s="9" t="s">
        <v>414</v>
      </c>
      <c r="J118" s="9" t="s">
        <v>108</v>
      </c>
      <c r="K118" s="9" t="s">
        <v>415</v>
      </c>
      <c r="L118" s="79">
        <v>2411000000</v>
      </c>
      <c r="M118" s="80" t="s">
        <v>416</v>
      </c>
      <c r="N118" s="37">
        <v>38954392</v>
      </c>
      <c r="O118" s="37">
        <v>1179942338</v>
      </c>
      <c r="P118" s="37">
        <v>123517471</v>
      </c>
      <c r="Q118" s="37">
        <v>699782691</v>
      </c>
      <c r="R118" s="37">
        <v>131800375</v>
      </c>
      <c r="S118" s="37">
        <v>27647665</v>
      </c>
      <c r="T118" s="37">
        <v>0</v>
      </c>
      <c r="U118" s="37">
        <v>0</v>
      </c>
      <c r="V118" s="37">
        <v>0</v>
      </c>
      <c r="W118" s="37">
        <v>0</v>
      </c>
      <c r="X118" s="37">
        <v>104994579</v>
      </c>
      <c r="Y118" s="37">
        <v>104360489</v>
      </c>
      <c r="Z118" s="15">
        <v>3739</v>
      </c>
      <c r="AA118" s="15">
        <v>2274829078</v>
      </c>
      <c r="AB118" s="15">
        <v>2129478288</v>
      </c>
      <c r="AC118" s="77" t="s">
        <v>416</v>
      </c>
      <c r="AD118" s="36" t="s">
        <v>417</v>
      </c>
    </row>
    <row r="119" spans="1:30" s="101" customFormat="1" ht="84" customHeight="1" x14ac:dyDescent="0.25">
      <c r="A119" s="8" t="s">
        <v>408</v>
      </c>
      <c r="B119" s="19" t="s">
        <v>409</v>
      </c>
      <c r="C119" s="19" t="s">
        <v>410</v>
      </c>
      <c r="D119" s="19" t="s">
        <v>411</v>
      </c>
      <c r="E119" s="10">
        <v>2024002880013</v>
      </c>
      <c r="F119" s="9" t="s">
        <v>412</v>
      </c>
      <c r="G119" s="19" t="s">
        <v>418</v>
      </c>
      <c r="H119" s="19" t="s">
        <v>419</v>
      </c>
      <c r="I119" s="9" t="s">
        <v>420</v>
      </c>
      <c r="J119" s="9" t="s">
        <v>108</v>
      </c>
      <c r="K119" s="9">
        <v>1</v>
      </c>
      <c r="L119" s="79">
        <v>89000000</v>
      </c>
      <c r="M119" s="80" t="s">
        <v>416</v>
      </c>
      <c r="N119" s="37">
        <v>0</v>
      </c>
      <c r="O119" s="37">
        <v>0</v>
      </c>
      <c r="P119" s="37">
        <v>0</v>
      </c>
      <c r="Q119" s="37">
        <v>0</v>
      </c>
      <c r="R119" s="37">
        <v>89000000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15">
        <v>0</v>
      </c>
      <c r="AA119" s="15">
        <v>89000000</v>
      </c>
      <c r="AB119" s="15">
        <v>89000000</v>
      </c>
      <c r="AC119" s="77" t="s">
        <v>416</v>
      </c>
      <c r="AD119" s="36" t="s">
        <v>421</v>
      </c>
    </row>
    <row r="120" spans="1:30" s="101" customFormat="1" ht="90" customHeight="1" x14ac:dyDescent="0.25">
      <c r="A120" s="8" t="s">
        <v>408</v>
      </c>
      <c r="B120" s="19" t="s">
        <v>409</v>
      </c>
      <c r="C120" s="19" t="s">
        <v>410</v>
      </c>
      <c r="D120" s="19" t="s">
        <v>411</v>
      </c>
      <c r="E120" s="10">
        <v>2024002880013</v>
      </c>
      <c r="F120" s="9" t="s">
        <v>412</v>
      </c>
      <c r="G120" s="19" t="s">
        <v>422</v>
      </c>
      <c r="H120" s="19" t="s">
        <v>423</v>
      </c>
      <c r="I120" s="9" t="s">
        <v>424</v>
      </c>
      <c r="J120" s="9" t="s">
        <v>108</v>
      </c>
      <c r="K120" s="9" t="s">
        <v>425</v>
      </c>
      <c r="L120" s="79">
        <v>200000000</v>
      </c>
      <c r="M120" s="80" t="s">
        <v>416</v>
      </c>
      <c r="N120" s="37">
        <v>0</v>
      </c>
      <c r="O120" s="37">
        <v>0</v>
      </c>
      <c r="P120" s="37">
        <v>200000000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15">
        <v>8</v>
      </c>
      <c r="AA120" s="15">
        <v>200000000</v>
      </c>
      <c r="AB120" s="15">
        <v>200000000</v>
      </c>
      <c r="AC120" s="77" t="s">
        <v>416</v>
      </c>
      <c r="AD120" s="36" t="s">
        <v>421</v>
      </c>
    </row>
    <row r="121" spans="1:30" s="100" customFormat="1" ht="86.25" customHeight="1" x14ac:dyDescent="0.25">
      <c r="A121" s="8" t="s">
        <v>408</v>
      </c>
      <c r="B121" s="19" t="s">
        <v>409</v>
      </c>
      <c r="C121" s="19" t="s">
        <v>410</v>
      </c>
      <c r="D121" s="19" t="s">
        <v>411</v>
      </c>
      <c r="E121" s="10">
        <v>2024002880014</v>
      </c>
      <c r="F121" s="38" t="s">
        <v>426</v>
      </c>
      <c r="G121" s="19" t="s">
        <v>427</v>
      </c>
      <c r="H121" s="19" t="s">
        <v>428</v>
      </c>
      <c r="I121" s="9" t="s">
        <v>429</v>
      </c>
      <c r="J121" s="9" t="s">
        <v>108</v>
      </c>
      <c r="K121" s="9">
        <v>1</v>
      </c>
      <c r="L121" s="79">
        <v>2000000000</v>
      </c>
      <c r="M121" s="80" t="s">
        <v>416</v>
      </c>
      <c r="N121" s="37">
        <v>0</v>
      </c>
      <c r="O121" s="40">
        <v>244766280</v>
      </c>
      <c r="P121" s="40">
        <v>0</v>
      </c>
      <c r="Q121" s="40">
        <v>196500000</v>
      </c>
      <c r="R121" s="40">
        <v>1403091400</v>
      </c>
      <c r="S121" s="40">
        <v>33484241</v>
      </c>
      <c r="T121" s="40">
        <v>0</v>
      </c>
      <c r="U121" s="37">
        <v>0</v>
      </c>
      <c r="V121" s="37">
        <v>0</v>
      </c>
      <c r="W121" s="37">
        <v>19964126</v>
      </c>
      <c r="X121" s="37">
        <v>51096700</v>
      </c>
      <c r="Y121" s="37">
        <v>51097253</v>
      </c>
      <c r="Z121" s="15">
        <v>1</v>
      </c>
      <c r="AA121" s="15">
        <v>1993389549</v>
      </c>
      <c r="AB121" s="15">
        <v>1679367474</v>
      </c>
      <c r="AC121" s="77" t="s">
        <v>416</v>
      </c>
      <c r="AD121" s="36" t="s">
        <v>421</v>
      </c>
    </row>
    <row r="122" spans="1:30" s="111" customFormat="1" ht="78" customHeight="1" x14ac:dyDescent="0.25">
      <c r="A122" s="102" t="s">
        <v>706</v>
      </c>
      <c r="B122" s="102" t="s">
        <v>430</v>
      </c>
      <c r="C122" s="102" t="s">
        <v>707</v>
      </c>
      <c r="D122" s="102" t="s">
        <v>708</v>
      </c>
      <c r="E122" s="103">
        <v>2024002880119</v>
      </c>
      <c r="F122" s="104" t="s">
        <v>709</v>
      </c>
      <c r="G122" s="102" t="s">
        <v>710</v>
      </c>
      <c r="H122" s="102" t="s">
        <v>711</v>
      </c>
      <c r="I122" s="105" t="s">
        <v>712</v>
      </c>
      <c r="J122" s="19" t="s">
        <v>713</v>
      </c>
      <c r="K122" s="106">
        <v>1</v>
      </c>
      <c r="L122" s="107">
        <v>160000000</v>
      </c>
      <c r="M122" s="108"/>
      <c r="N122" s="109"/>
      <c r="O122" s="109">
        <v>14545454.545454545</v>
      </c>
      <c r="P122" s="109">
        <v>14545454.545454545</v>
      </c>
      <c r="Q122" s="109">
        <v>14545454.545454545</v>
      </c>
      <c r="R122" s="109">
        <v>14545454.545454545</v>
      </c>
      <c r="S122" s="109">
        <v>14545454.545454545</v>
      </c>
      <c r="T122" s="109">
        <v>14545454.545454545</v>
      </c>
      <c r="U122" s="109">
        <v>14545454.545454545</v>
      </c>
      <c r="V122" s="109">
        <v>14545454.545454545</v>
      </c>
      <c r="W122" s="109">
        <v>14545454.545454545</v>
      </c>
      <c r="X122" s="109">
        <v>14545454.545454545</v>
      </c>
      <c r="Y122" s="109">
        <v>14545454.545454545</v>
      </c>
      <c r="Z122" s="15">
        <v>0</v>
      </c>
      <c r="AA122" s="110">
        <v>137622685</v>
      </c>
      <c r="AB122" s="110">
        <v>57218563</v>
      </c>
      <c r="AC122" s="110"/>
      <c r="AD122" s="99" t="s">
        <v>714</v>
      </c>
    </row>
    <row r="123" spans="1:30" s="114" customFormat="1" ht="84" customHeight="1" x14ac:dyDescent="0.25">
      <c r="A123" s="102" t="s">
        <v>706</v>
      </c>
      <c r="B123" s="102" t="s">
        <v>430</v>
      </c>
      <c r="C123" s="102" t="s">
        <v>707</v>
      </c>
      <c r="D123" s="102" t="s">
        <v>708</v>
      </c>
      <c r="E123" s="103">
        <v>2024002880119</v>
      </c>
      <c r="F123" s="104" t="s">
        <v>709</v>
      </c>
      <c r="G123" s="102" t="s">
        <v>716</v>
      </c>
      <c r="H123" s="112" t="s">
        <v>717</v>
      </c>
      <c r="I123" s="113" t="s">
        <v>718</v>
      </c>
      <c r="J123" s="19" t="s">
        <v>713</v>
      </c>
      <c r="K123" s="106">
        <v>13736</v>
      </c>
      <c r="L123" s="107">
        <f>3172001923+134665345</f>
        <v>3306667268</v>
      </c>
      <c r="M123" s="97"/>
      <c r="N123" s="109"/>
      <c r="O123" s="109"/>
      <c r="P123" s="109">
        <v>826666817</v>
      </c>
      <c r="Q123" s="109"/>
      <c r="R123" s="109"/>
      <c r="S123" s="109">
        <v>826666817</v>
      </c>
      <c r="T123" s="109"/>
      <c r="U123" s="109"/>
      <c r="V123" s="109">
        <v>826666817</v>
      </c>
      <c r="W123" s="109"/>
      <c r="X123" s="109"/>
      <c r="Y123" s="109">
        <v>826666817</v>
      </c>
      <c r="Z123" s="15">
        <v>13320</v>
      </c>
      <c r="AA123" s="110">
        <v>1370665345</v>
      </c>
      <c r="AB123" s="110">
        <v>1370665345</v>
      </c>
      <c r="AC123" s="97"/>
      <c r="AD123" s="99" t="s">
        <v>714</v>
      </c>
    </row>
    <row r="124" spans="1:30" s="114" customFormat="1" ht="90" customHeight="1" x14ac:dyDescent="0.25">
      <c r="A124" s="102" t="s">
        <v>706</v>
      </c>
      <c r="B124" s="102" t="s">
        <v>430</v>
      </c>
      <c r="C124" s="102" t="s">
        <v>707</v>
      </c>
      <c r="D124" s="102" t="s">
        <v>708</v>
      </c>
      <c r="E124" s="103">
        <v>2024002880119</v>
      </c>
      <c r="F124" s="104" t="s">
        <v>709</v>
      </c>
      <c r="G124" s="102" t="s">
        <v>719</v>
      </c>
      <c r="H124" s="115" t="s">
        <v>720</v>
      </c>
      <c r="I124" s="116" t="s">
        <v>721</v>
      </c>
      <c r="J124" s="19" t="s">
        <v>713</v>
      </c>
      <c r="K124" s="106">
        <v>1</v>
      </c>
      <c r="L124" s="107">
        <v>6652509161</v>
      </c>
      <c r="M124" s="97"/>
      <c r="N124" s="109"/>
      <c r="O124" s="109"/>
      <c r="P124" s="109"/>
      <c r="Q124" s="109"/>
      <c r="R124" s="109"/>
      <c r="S124" s="109"/>
      <c r="T124" s="109">
        <v>2217503053.6666665</v>
      </c>
      <c r="U124" s="109"/>
      <c r="V124" s="109"/>
      <c r="W124" s="109">
        <v>2217503053.6666665</v>
      </c>
      <c r="X124" s="109"/>
      <c r="Y124" s="109">
        <v>2217503053.6666665</v>
      </c>
      <c r="Z124" s="15">
        <v>0</v>
      </c>
      <c r="AA124" s="110">
        <v>6192316857</v>
      </c>
      <c r="AB124" s="110">
        <v>3272067376.5</v>
      </c>
      <c r="AC124" s="97"/>
      <c r="AD124" s="99" t="s">
        <v>722</v>
      </c>
    </row>
    <row r="125" spans="1:30" s="111" customFormat="1" ht="86.25" customHeight="1" x14ac:dyDescent="0.25">
      <c r="A125" s="102" t="s">
        <v>706</v>
      </c>
      <c r="B125" s="102" t="s">
        <v>430</v>
      </c>
      <c r="C125" s="102" t="s">
        <v>707</v>
      </c>
      <c r="D125" s="102" t="s">
        <v>708</v>
      </c>
      <c r="E125" s="103">
        <v>2024002880119</v>
      </c>
      <c r="F125" s="104" t="s">
        <v>709</v>
      </c>
      <c r="G125" s="102" t="s">
        <v>723</v>
      </c>
      <c r="H125" s="102" t="s">
        <v>724</v>
      </c>
      <c r="I125" s="105" t="s">
        <v>725</v>
      </c>
      <c r="J125" s="19" t="s">
        <v>713</v>
      </c>
      <c r="K125" s="106">
        <v>34935</v>
      </c>
      <c r="L125" s="107">
        <v>2914004500</v>
      </c>
      <c r="M125" s="97"/>
      <c r="N125" s="109"/>
      <c r="O125" s="117"/>
      <c r="P125" s="109">
        <v>728501125</v>
      </c>
      <c r="Q125" s="117"/>
      <c r="R125" s="117"/>
      <c r="S125" s="109">
        <v>728501125</v>
      </c>
      <c r="T125" s="117"/>
      <c r="U125" s="109"/>
      <c r="V125" s="109">
        <v>728501125</v>
      </c>
      <c r="W125" s="109"/>
      <c r="X125" s="109"/>
      <c r="Y125" s="109">
        <v>728501125</v>
      </c>
      <c r="Z125" s="118">
        <v>34398</v>
      </c>
      <c r="AA125" s="119">
        <v>2458841797</v>
      </c>
      <c r="AB125" s="110">
        <v>2458841797</v>
      </c>
      <c r="AC125" s="97"/>
      <c r="AD125" s="99" t="s">
        <v>714</v>
      </c>
    </row>
    <row r="126" spans="1:30" s="111" customFormat="1" ht="86.25" customHeight="1" x14ac:dyDescent="0.25">
      <c r="A126" s="102" t="s">
        <v>706</v>
      </c>
      <c r="B126" s="102" t="s">
        <v>430</v>
      </c>
      <c r="C126" s="102" t="s">
        <v>707</v>
      </c>
      <c r="D126" s="102" t="s">
        <v>708</v>
      </c>
      <c r="E126" s="103">
        <v>2024002880119</v>
      </c>
      <c r="F126" s="104" t="s">
        <v>709</v>
      </c>
      <c r="G126" s="102" t="s">
        <v>723</v>
      </c>
      <c r="H126" s="102" t="s">
        <v>724</v>
      </c>
      <c r="I126" s="105" t="s">
        <v>725</v>
      </c>
      <c r="J126" s="19" t="s">
        <v>713</v>
      </c>
      <c r="K126" s="106">
        <v>34935</v>
      </c>
      <c r="L126" s="107">
        <v>273031000</v>
      </c>
      <c r="M126" s="108"/>
      <c r="N126" s="109"/>
      <c r="O126" s="109"/>
      <c r="P126" s="109">
        <v>68257750</v>
      </c>
      <c r="Q126" s="109"/>
      <c r="R126" s="109"/>
      <c r="S126" s="109">
        <v>68257750</v>
      </c>
      <c r="T126" s="109"/>
      <c r="U126" s="109"/>
      <c r="V126" s="109">
        <v>68257750</v>
      </c>
      <c r="W126" s="109"/>
      <c r="X126" s="109"/>
      <c r="Y126" s="109">
        <v>68257750</v>
      </c>
      <c r="Z126" s="118">
        <v>34398</v>
      </c>
      <c r="AA126" s="110">
        <v>273031000</v>
      </c>
      <c r="AB126" s="110">
        <v>273031000</v>
      </c>
      <c r="AC126" s="99"/>
      <c r="AD126" s="99" t="s">
        <v>714</v>
      </c>
    </row>
    <row r="127" spans="1:30" s="111" customFormat="1" ht="86.25" customHeight="1" x14ac:dyDescent="0.25">
      <c r="A127" s="102" t="s">
        <v>706</v>
      </c>
      <c r="B127" s="102" t="s">
        <v>430</v>
      </c>
      <c r="C127" s="102" t="s">
        <v>707</v>
      </c>
      <c r="D127" s="102" t="s">
        <v>708</v>
      </c>
      <c r="E127" s="103">
        <v>2024002880119</v>
      </c>
      <c r="F127" s="104" t="s">
        <v>709</v>
      </c>
      <c r="G127" s="102" t="s">
        <v>723</v>
      </c>
      <c r="H127" s="102" t="s">
        <v>724</v>
      </c>
      <c r="I127" s="105" t="s">
        <v>725</v>
      </c>
      <c r="J127" s="19" t="s">
        <v>713</v>
      </c>
      <c r="K127" s="106">
        <v>34935</v>
      </c>
      <c r="L127" s="107">
        <v>524758229</v>
      </c>
      <c r="M127" s="108"/>
      <c r="N127" s="109"/>
      <c r="O127" s="109"/>
      <c r="P127" s="109">
        <v>131189557.25</v>
      </c>
      <c r="Q127" s="109"/>
      <c r="R127" s="109"/>
      <c r="S127" s="109">
        <v>131189557.25</v>
      </c>
      <c r="T127" s="109"/>
      <c r="U127" s="109"/>
      <c r="V127" s="109">
        <v>131189557.25</v>
      </c>
      <c r="W127" s="109"/>
      <c r="X127" s="109"/>
      <c r="Y127" s="109">
        <v>131189557.25</v>
      </c>
      <c r="Z127" s="118">
        <v>34398</v>
      </c>
      <c r="AA127" s="119"/>
      <c r="AB127" s="110"/>
      <c r="AC127" s="99"/>
      <c r="AD127" s="99" t="s">
        <v>714</v>
      </c>
    </row>
    <row r="128" spans="1:30" s="111" customFormat="1" ht="86.25" customHeight="1" x14ac:dyDescent="0.25">
      <c r="A128" s="102" t="s">
        <v>706</v>
      </c>
      <c r="B128" s="102" t="s">
        <v>430</v>
      </c>
      <c r="C128" s="102" t="s">
        <v>707</v>
      </c>
      <c r="D128" s="102" t="s">
        <v>708</v>
      </c>
      <c r="E128" s="103">
        <v>2024002880119</v>
      </c>
      <c r="F128" s="104" t="s">
        <v>709</v>
      </c>
      <c r="G128" s="102" t="s">
        <v>726</v>
      </c>
      <c r="H128" s="102" t="s">
        <v>724</v>
      </c>
      <c r="I128" s="105" t="s">
        <v>725</v>
      </c>
      <c r="J128" s="19" t="s">
        <v>713</v>
      </c>
      <c r="K128" s="106">
        <v>34935</v>
      </c>
      <c r="L128" s="107">
        <v>300000000</v>
      </c>
      <c r="M128" s="97"/>
      <c r="N128" s="109"/>
      <c r="O128" s="117"/>
      <c r="P128" s="109">
        <v>75000000</v>
      </c>
      <c r="Q128" s="117"/>
      <c r="R128" s="117"/>
      <c r="S128" s="109">
        <v>75000000</v>
      </c>
      <c r="T128" s="117"/>
      <c r="U128" s="109"/>
      <c r="V128" s="109">
        <v>75000000</v>
      </c>
      <c r="W128" s="109"/>
      <c r="X128" s="109"/>
      <c r="Y128" s="109">
        <v>75000000</v>
      </c>
      <c r="Z128" s="118">
        <v>34398</v>
      </c>
      <c r="AA128" s="119"/>
      <c r="AB128" s="110"/>
      <c r="AC128" s="97"/>
      <c r="AD128" s="99" t="s">
        <v>714</v>
      </c>
    </row>
    <row r="129" spans="1:30" s="111" customFormat="1" ht="86.25" customHeight="1" x14ac:dyDescent="0.25">
      <c r="A129" s="102" t="s">
        <v>706</v>
      </c>
      <c r="B129" s="102" t="s">
        <v>430</v>
      </c>
      <c r="C129" s="102" t="s">
        <v>707</v>
      </c>
      <c r="D129" s="102" t="s">
        <v>708</v>
      </c>
      <c r="E129" s="103">
        <v>2024002880119</v>
      </c>
      <c r="F129" s="104" t="s">
        <v>709</v>
      </c>
      <c r="G129" s="102" t="s">
        <v>726</v>
      </c>
      <c r="H129" s="102" t="s">
        <v>724</v>
      </c>
      <c r="I129" s="105" t="s">
        <v>725</v>
      </c>
      <c r="J129" s="19" t="s">
        <v>713</v>
      </c>
      <c r="K129" s="106">
        <v>34935</v>
      </c>
      <c r="L129" s="107">
        <v>3466144000</v>
      </c>
      <c r="M129" s="108"/>
      <c r="N129" s="109"/>
      <c r="O129" s="109"/>
      <c r="P129" s="109">
        <v>866536000</v>
      </c>
      <c r="Q129" s="109"/>
      <c r="R129" s="109"/>
      <c r="S129" s="109">
        <v>866536000</v>
      </c>
      <c r="T129" s="109"/>
      <c r="U129" s="109"/>
      <c r="V129" s="109">
        <v>866536000</v>
      </c>
      <c r="W129" s="109"/>
      <c r="X129" s="109"/>
      <c r="Y129" s="109">
        <v>866536000</v>
      </c>
      <c r="Z129" s="118">
        <v>34398</v>
      </c>
      <c r="AA129" s="110">
        <v>1114715915</v>
      </c>
      <c r="AB129" s="110">
        <v>1114715915</v>
      </c>
      <c r="AC129" s="99"/>
      <c r="AD129" s="99" t="s">
        <v>714</v>
      </c>
    </row>
    <row r="130" spans="1:30" s="111" customFormat="1" ht="86.25" customHeight="1" x14ac:dyDescent="0.25">
      <c r="A130" s="102" t="s">
        <v>706</v>
      </c>
      <c r="B130" s="102" t="s">
        <v>430</v>
      </c>
      <c r="C130" s="102" t="s">
        <v>707</v>
      </c>
      <c r="D130" s="102" t="s">
        <v>708</v>
      </c>
      <c r="E130" s="103">
        <v>2024002880119</v>
      </c>
      <c r="F130" s="104" t="s">
        <v>709</v>
      </c>
      <c r="G130" s="102" t="s">
        <v>726</v>
      </c>
      <c r="H130" s="102" t="s">
        <v>724</v>
      </c>
      <c r="I130" s="105" t="s">
        <v>725</v>
      </c>
      <c r="J130" s="19" t="s">
        <v>713</v>
      </c>
      <c r="K130" s="106">
        <v>34935</v>
      </c>
      <c r="L130" s="107">
        <v>343639732</v>
      </c>
      <c r="M130" s="108"/>
      <c r="N130" s="109"/>
      <c r="O130" s="109"/>
      <c r="P130" s="109">
        <v>85909933</v>
      </c>
      <c r="Q130" s="109"/>
      <c r="R130" s="109"/>
      <c r="S130" s="109">
        <v>85909933</v>
      </c>
      <c r="T130" s="109"/>
      <c r="U130" s="109"/>
      <c r="V130" s="109">
        <v>85909933</v>
      </c>
      <c r="W130" s="109"/>
      <c r="X130" s="109"/>
      <c r="Y130" s="109">
        <v>85909933</v>
      </c>
      <c r="Z130" s="118">
        <v>34398</v>
      </c>
      <c r="AA130" s="119"/>
      <c r="AB130" s="110"/>
      <c r="AC130" s="99"/>
      <c r="AD130" s="99" t="s">
        <v>714</v>
      </c>
    </row>
    <row r="131" spans="1:30" s="111" customFormat="1" ht="86.25" customHeight="1" x14ac:dyDescent="0.25">
      <c r="A131" s="102" t="s">
        <v>706</v>
      </c>
      <c r="B131" s="102" t="s">
        <v>430</v>
      </c>
      <c r="C131" s="102" t="s">
        <v>707</v>
      </c>
      <c r="D131" s="102" t="s">
        <v>708</v>
      </c>
      <c r="E131" s="103">
        <v>2024002880119</v>
      </c>
      <c r="F131" s="104" t="s">
        <v>709</v>
      </c>
      <c r="G131" s="102" t="s">
        <v>727</v>
      </c>
      <c r="H131" s="102" t="s">
        <v>724</v>
      </c>
      <c r="I131" s="105" t="s">
        <v>725</v>
      </c>
      <c r="J131" s="19" t="s">
        <v>713</v>
      </c>
      <c r="K131" s="106">
        <v>34935</v>
      </c>
      <c r="L131" s="107">
        <v>600000000</v>
      </c>
      <c r="M131" s="97"/>
      <c r="N131" s="109"/>
      <c r="O131" s="117"/>
      <c r="P131" s="109">
        <v>150000000</v>
      </c>
      <c r="Q131" s="117"/>
      <c r="R131" s="117"/>
      <c r="S131" s="109">
        <v>150000000</v>
      </c>
      <c r="T131" s="117"/>
      <c r="U131" s="109"/>
      <c r="V131" s="109">
        <v>150000000</v>
      </c>
      <c r="W131" s="109"/>
      <c r="X131" s="109"/>
      <c r="Y131" s="109">
        <v>150000000</v>
      </c>
      <c r="Z131" s="118">
        <v>34398</v>
      </c>
      <c r="AA131" s="119"/>
      <c r="AB131" s="110"/>
      <c r="AC131" s="97"/>
      <c r="AD131" s="99" t="s">
        <v>714</v>
      </c>
    </row>
    <row r="132" spans="1:30" s="111" customFormat="1" ht="86.25" customHeight="1" x14ac:dyDescent="0.25">
      <c r="A132" s="102" t="s">
        <v>706</v>
      </c>
      <c r="B132" s="102" t="s">
        <v>430</v>
      </c>
      <c r="C132" s="102" t="s">
        <v>707</v>
      </c>
      <c r="D132" s="102" t="s">
        <v>708</v>
      </c>
      <c r="E132" s="103">
        <v>2024002880119</v>
      </c>
      <c r="F132" s="104" t="s">
        <v>709</v>
      </c>
      <c r="G132" s="102" t="s">
        <v>727</v>
      </c>
      <c r="H132" s="102" t="s">
        <v>724</v>
      </c>
      <c r="I132" s="105" t="s">
        <v>725</v>
      </c>
      <c r="J132" s="19" t="s">
        <v>713</v>
      </c>
      <c r="K132" s="106">
        <v>34935</v>
      </c>
      <c r="L132" s="107">
        <v>3992825000</v>
      </c>
      <c r="M132" s="108"/>
      <c r="N132" s="109"/>
      <c r="O132" s="109"/>
      <c r="P132" s="109">
        <v>998206250</v>
      </c>
      <c r="Q132" s="109"/>
      <c r="R132" s="109"/>
      <c r="S132" s="109">
        <v>998206250</v>
      </c>
      <c r="T132" s="109"/>
      <c r="U132" s="109"/>
      <c r="V132" s="109">
        <v>998206250</v>
      </c>
      <c r="W132" s="109"/>
      <c r="X132" s="109"/>
      <c r="Y132" s="109">
        <v>998206250</v>
      </c>
      <c r="Z132" s="118">
        <v>34398</v>
      </c>
      <c r="AA132" s="119">
        <v>2744851114</v>
      </c>
      <c r="AB132" s="110">
        <v>2744851114</v>
      </c>
      <c r="AC132" s="99"/>
      <c r="AD132" s="99" t="s">
        <v>714</v>
      </c>
    </row>
    <row r="133" spans="1:30" s="111" customFormat="1" ht="86.25" customHeight="1" x14ac:dyDescent="0.25">
      <c r="A133" s="102" t="s">
        <v>706</v>
      </c>
      <c r="B133" s="102" t="s">
        <v>430</v>
      </c>
      <c r="C133" s="102" t="s">
        <v>707</v>
      </c>
      <c r="D133" s="102" t="s">
        <v>708</v>
      </c>
      <c r="E133" s="103">
        <v>2024002880119</v>
      </c>
      <c r="F133" s="104" t="s">
        <v>709</v>
      </c>
      <c r="G133" s="102" t="s">
        <v>727</v>
      </c>
      <c r="H133" s="102" t="s">
        <v>724</v>
      </c>
      <c r="I133" s="105" t="s">
        <v>725</v>
      </c>
      <c r="J133" s="19" t="s">
        <v>713</v>
      </c>
      <c r="K133" s="106">
        <v>34935</v>
      </c>
      <c r="L133" s="107">
        <v>1851386084</v>
      </c>
      <c r="M133" s="108"/>
      <c r="N133" s="109"/>
      <c r="O133" s="109"/>
      <c r="P133" s="109">
        <v>462846521</v>
      </c>
      <c r="Q133" s="109"/>
      <c r="R133" s="109"/>
      <c r="S133" s="109">
        <v>462846521</v>
      </c>
      <c r="T133" s="109"/>
      <c r="U133" s="109"/>
      <c r="V133" s="109">
        <v>462846521</v>
      </c>
      <c r="W133" s="109"/>
      <c r="X133" s="109"/>
      <c r="Y133" s="109">
        <v>462846521</v>
      </c>
      <c r="Z133" s="118">
        <v>34398</v>
      </c>
      <c r="AA133" s="119"/>
      <c r="AB133" s="110"/>
      <c r="AC133" s="99"/>
      <c r="AD133" s="99" t="s">
        <v>714</v>
      </c>
    </row>
    <row r="134" spans="1:30" s="111" customFormat="1" ht="86.25" customHeight="1" x14ac:dyDescent="0.25">
      <c r="A134" s="102" t="s">
        <v>706</v>
      </c>
      <c r="B134" s="102" t="s">
        <v>430</v>
      </c>
      <c r="C134" s="102" t="s">
        <v>707</v>
      </c>
      <c r="D134" s="102" t="s">
        <v>728</v>
      </c>
      <c r="E134" s="103">
        <v>2024002880119</v>
      </c>
      <c r="F134" s="104" t="s">
        <v>709</v>
      </c>
      <c r="G134" s="102" t="s">
        <v>729</v>
      </c>
      <c r="H134" s="115" t="s">
        <v>730</v>
      </c>
      <c r="I134" s="116" t="s">
        <v>731</v>
      </c>
      <c r="J134" s="19" t="s">
        <v>713</v>
      </c>
      <c r="K134" s="106">
        <v>1</v>
      </c>
      <c r="L134" s="107">
        <v>280000000</v>
      </c>
      <c r="M134" s="97"/>
      <c r="N134" s="109"/>
      <c r="O134" s="117">
        <v>25454545.454545453</v>
      </c>
      <c r="P134" s="117">
        <v>25454545.454545453</v>
      </c>
      <c r="Q134" s="117">
        <v>25454545.454545453</v>
      </c>
      <c r="R134" s="117">
        <v>25454545.454545453</v>
      </c>
      <c r="S134" s="117">
        <v>25454545.454545453</v>
      </c>
      <c r="T134" s="117">
        <v>25454545.454545453</v>
      </c>
      <c r="U134" s="109">
        <v>25454545.454545453</v>
      </c>
      <c r="V134" s="109">
        <v>25454545.454545453</v>
      </c>
      <c r="W134" s="109">
        <v>25454545.454545453</v>
      </c>
      <c r="X134" s="109">
        <v>25454545.454545453</v>
      </c>
      <c r="Y134" s="109">
        <v>25454545.454545453</v>
      </c>
      <c r="Z134" s="15">
        <v>1</v>
      </c>
      <c r="AA134" s="110">
        <v>280000000</v>
      </c>
      <c r="AB134" s="110">
        <v>280000000</v>
      </c>
      <c r="AC134" s="97"/>
      <c r="AD134" s="99" t="s">
        <v>714</v>
      </c>
    </row>
    <row r="135" spans="1:30" s="111" customFormat="1" ht="86.25" customHeight="1" x14ac:dyDescent="0.25">
      <c r="A135" s="102" t="s">
        <v>706</v>
      </c>
      <c r="B135" s="102" t="s">
        <v>430</v>
      </c>
      <c r="C135" s="102" t="s">
        <v>707</v>
      </c>
      <c r="D135" s="102" t="s">
        <v>728</v>
      </c>
      <c r="E135" s="103">
        <v>20250000040824</v>
      </c>
      <c r="F135" s="120" t="s">
        <v>732</v>
      </c>
      <c r="G135" s="102" t="s">
        <v>733</v>
      </c>
      <c r="H135" s="115" t="s">
        <v>1266</v>
      </c>
      <c r="I135" s="116" t="s">
        <v>734</v>
      </c>
      <c r="J135" s="19" t="s">
        <v>713</v>
      </c>
      <c r="K135" s="8" t="s">
        <v>735</v>
      </c>
      <c r="L135" s="107">
        <v>3900000000</v>
      </c>
      <c r="M135" s="108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>
        <v>3900000000</v>
      </c>
      <c r="Z135" s="15">
        <v>2964</v>
      </c>
      <c r="AA135" s="110">
        <v>3900000000</v>
      </c>
      <c r="AB135" s="110">
        <v>3120000000</v>
      </c>
      <c r="AC135" s="99"/>
      <c r="AD135" s="99" t="s">
        <v>714</v>
      </c>
    </row>
    <row r="136" spans="1:30" s="111" customFormat="1" ht="86.25" customHeight="1" x14ac:dyDescent="0.25">
      <c r="A136" s="102" t="s">
        <v>706</v>
      </c>
      <c r="B136" s="102" t="s">
        <v>430</v>
      </c>
      <c r="C136" s="102" t="s">
        <v>707</v>
      </c>
      <c r="D136" s="102" t="s">
        <v>728</v>
      </c>
      <c r="E136" s="103">
        <v>2024002880116</v>
      </c>
      <c r="F136" s="104" t="s">
        <v>736</v>
      </c>
      <c r="G136" s="102" t="s">
        <v>737</v>
      </c>
      <c r="H136" s="102" t="s">
        <v>738</v>
      </c>
      <c r="I136" s="105" t="s">
        <v>739</v>
      </c>
      <c r="J136" s="19" t="s">
        <v>713</v>
      </c>
      <c r="K136" s="106">
        <v>1</v>
      </c>
      <c r="L136" s="107">
        <v>1000000000</v>
      </c>
      <c r="M136" s="97"/>
      <c r="N136" s="109"/>
      <c r="O136" s="117">
        <v>90909090.909090906</v>
      </c>
      <c r="P136" s="117">
        <v>90909090.909090906</v>
      </c>
      <c r="Q136" s="117">
        <v>90909090.909090906</v>
      </c>
      <c r="R136" s="117">
        <v>90909090.909090906</v>
      </c>
      <c r="S136" s="117">
        <v>90909090.909090906</v>
      </c>
      <c r="T136" s="117">
        <v>90909090.909090906</v>
      </c>
      <c r="U136" s="117">
        <v>90909090.909090906</v>
      </c>
      <c r="V136" s="117">
        <v>90909090.909090906</v>
      </c>
      <c r="W136" s="117">
        <v>90909090.909090906</v>
      </c>
      <c r="X136" s="117">
        <v>90909090.909090906</v>
      </c>
      <c r="Y136" s="117">
        <v>90909090.909090906</v>
      </c>
      <c r="Z136" s="106">
        <v>1</v>
      </c>
      <c r="AA136" s="121">
        <v>1000000000</v>
      </c>
      <c r="AB136" s="110">
        <v>54347445</v>
      </c>
      <c r="AC136" s="97"/>
      <c r="AD136" s="99" t="s">
        <v>714</v>
      </c>
    </row>
    <row r="137" spans="1:30" s="111" customFormat="1" ht="86.25" customHeight="1" x14ac:dyDescent="0.25">
      <c r="A137" s="102" t="s">
        <v>706</v>
      </c>
      <c r="B137" s="102" t="s">
        <v>430</v>
      </c>
      <c r="C137" s="102" t="s">
        <v>707</v>
      </c>
      <c r="D137" s="102" t="s">
        <v>728</v>
      </c>
      <c r="E137" s="103">
        <v>2024002880116</v>
      </c>
      <c r="F137" s="104" t="s">
        <v>736</v>
      </c>
      <c r="G137" s="102" t="s">
        <v>740</v>
      </c>
      <c r="H137" s="102" t="s">
        <v>738</v>
      </c>
      <c r="I137" s="105" t="s">
        <v>739</v>
      </c>
      <c r="J137" s="19" t="s">
        <v>713</v>
      </c>
      <c r="K137" s="106">
        <v>1</v>
      </c>
      <c r="L137" s="107">
        <v>2395000000</v>
      </c>
      <c r="M137" s="97"/>
      <c r="N137" s="109"/>
      <c r="O137" s="117">
        <v>217727272.72727272</v>
      </c>
      <c r="P137" s="117">
        <v>217727272.72727272</v>
      </c>
      <c r="Q137" s="117">
        <v>217727272.72727272</v>
      </c>
      <c r="R137" s="117">
        <v>217727272.72727272</v>
      </c>
      <c r="S137" s="117">
        <v>217727272.72727272</v>
      </c>
      <c r="T137" s="117">
        <v>217727272.72727272</v>
      </c>
      <c r="U137" s="109">
        <v>217727272.72727272</v>
      </c>
      <c r="V137" s="109">
        <v>217727272.72727272</v>
      </c>
      <c r="W137" s="109">
        <v>217727272.72727272</v>
      </c>
      <c r="X137" s="109">
        <v>217727272.72727272</v>
      </c>
      <c r="Y137" s="109">
        <v>217727272.72727272</v>
      </c>
      <c r="Z137" s="106">
        <v>1</v>
      </c>
      <c r="AA137" s="121">
        <v>2395000000</v>
      </c>
      <c r="AB137" s="110">
        <v>2321500730</v>
      </c>
      <c r="AC137" s="97"/>
      <c r="AD137" s="99" t="s">
        <v>714</v>
      </c>
    </row>
    <row r="138" spans="1:30" s="111" customFormat="1" ht="86.25" customHeight="1" x14ac:dyDescent="0.25">
      <c r="A138" s="102" t="s">
        <v>706</v>
      </c>
      <c r="B138" s="102" t="s">
        <v>430</v>
      </c>
      <c r="C138" s="102" t="s">
        <v>707</v>
      </c>
      <c r="D138" s="102" t="s">
        <v>728</v>
      </c>
      <c r="E138" s="103">
        <v>2024002880116</v>
      </c>
      <c r="F138" s="104" t="s">
        <v>736</v>
      </c>
      <c r="G138" s="102" t="s">
        <v>741</v>
      </c>
      <c r="H138" s="102" t="s">
        <v>738</v>
      </c>
      <c r="I138" s="105" t="s">
        <v>739</v>
      </c>
      <c r="J138" s="19" t="s">
        <v>713</v>
      </c>
      <c r="K138" s="106">
        <v>1</v>
      </c>
      <c r="L138" s="107">
        <v>2090000000</v>
      </c>
      <c r="M138" s="97"/>
      <c r="N138" s="109"/>
      <c r="O138" s="117">
        <v>190000000</v>
      </c>
      <c r="P138" s="117">
        <v>190000000</v>
      </c>
      <c r="Q138" s="117">
        <v>190000000</v>
      </c>
      <c r="R138" s="117">
        <v>190000000</v>
      </c>
      <c r="S138" s="117">
        <v>190000000</v>
      </c>
      <c r="T138" s="117">
        <v>190000000</v>
      </c>
      <c r="U138" s="109">
        <v>190000000</v>
      </c>
      <c r="V138" s="109">
        <v>190000000</v>
      </c>
      <c r="W138" s="109">
        <v>190000000</v>
      </c>
      <c r="X138" s="109">
        <v>190000000</v>
      </c>
      <c r="Y138" s="109">
        <v>190000000</v>
      </c>
      <c r="Z138" s="106">
        <v>1</v>
      </c>
      <c r="AA138" s="121" t="e">
        <f>+[13]!Tabla3[[#This Row],[VALOR PAGADO (PESOS)-OBLIGACIONES2]]</f>
        <v>#REF!</v>
      </c>
      <c r="AB138" s="110" t="e">
        <f>+[13]!Tabla3[[#This Row],[VALOR (en pesos)]]</f>
        <v>#REF!</v>
      </c>
      <c r="AC138" s="97"/>
      <c r="AD138" s="99" t="s">
        <v>714</v>
      </c>
    </row>
    <row r="139" spans="1:30" s="111" customFormat="1" ht="86.25" customHeight="1" x14ac:dyDescent="0.25">
      <c r="A139" s="102" t="s">
        <v>706</v>
      </c>
      <c r="B139" s="102" t="s">
        <v>430</v>
      </c>
      <c r="C139" s="102" t="s">
        <v>707</v>
      </c>
      <c r="D139" s="102" t="s">
        <v>728</v>
      </c>
      <c r="E139" s="103">
        <v>2024002880116</v>
      </c>
      <c r="F139" s="104" t="s">
        <v>736</v>
      </c>
      <c r="G139" s="102" t="s">
        <v>742</v>
      </c>
      <c r="H139" s="102" t="s">
        <v>738</v>
      </c>
      <c r="I139" s="105" t="s">
        <v>739</v>
      </c>
      <c r="J139" s="19" t="s">
        <v>713</v>
      </c>
      <c r="K139" s="106">
        <v>1</v>
      </c>
      <c r="L139" s="107">
        <v>250000000</v>
      </c>
      <c r="M139" s="97"/>
      <c r="N139" s="109"/>
      <c r="O139" s="117">
        <v>22727272.727272727</v>
      </c>
      <c r="P139" s="117">
        <v>22727272.727272727</v>
      </c>
      <c r="Q139" s="117">
        <v>22727272.727272727</v>
      </c>
      <c r="R139" s="117">
        <v>22727272.727272727</v>
      </c>
      <c r="S139" s="117">
        <v>22727272.727272727</v>
      </c>
      <c r="T139" s="117">
        <v>22727272.727272727</v>
      </c>
      <c r="U139" s="109">
        <v>22727272.727272727</v>
      </c>
      <c r="V139" s="109">
        <v>22727272.727272727</v>
      </c>
      <c r="W139" s="109">
        <v>22727272.727272727</v>
      </c>
      <c r="X139" s="109">
        <v>22727272.727272727</v>
      </c>
      <c r="Y139" s="109">
        <v>22727272.727272727</v>
      </c>
      <c r="Z139" s="106">
        <v>1</v>
      </c>
      <c r="AA139" s="121">
        <v>250000000</v>
      </c>
      <c r="AB139" s="110">
        <v>250000000</v>
      </c>
      <c r="AC139" s="97"/>
      <c r="AD139" s="99" t="s">
        <v>714</v>
      </c>
    </row>
    <row r="140" spans="1:30" s="111" customFormat="1" ht="86.25" customHeight="1" x14ac:dyDescent="0.25">
      <c r="A140" s="102" t="s">
        <v>706</v>
      </c>
      <c r="B140" s="102" t="s">
        <v>430</v>
      </c>
      <c r="C140" s="102" t="s">
        <v>707</v>
      </c>
      <c r="D140" s="102" t="s">
        <v>728</v>
      </c>
      <c r="E140" s="103">
        <v>2024002880116</v>
      </c>
      <c r="F140" s="104" t="s">
        <v>736</v>
      </c>
      <c r="G140" s="102" t="s">
        <v>742</v>
      </c>
      <c r="H140" s="102" t="s">
        <v>738</v>
      </c>
      <c r="I140" s="105" t="s">
        <v>739</v>
      </c>
      <c r="J140" s="19" t="s">
        <v>713</v>
      </c>
      <c r="K140" s="106">
        <v>1</v>
      </c>
      <c r="L140" s="107">
        <v>400000000</v>
      </c>
      <c r="M140" s="108"/>
      <c r="N140" s="109"/>
      <c r="O140" s="109"/>
      <c r="P140" s="109"/>
      <c r="Q140" s="109"/>
      <c r="R140" s="109"/>
      <c r="S140" s="109">
        <v>66666666.666666664</v>
      </c>
      <c r="T140" s="109">
        <v>66666666.666666664</v>
      </c>
      <c r="U140" s="109">
        <v>66666666.666666664</v>
      </c>
      <c r="V140" s="109">
        <v>66666666.666666664</v>
      </c>
      <c r="W140" s="109">
        <v>66666666.666666664</v>
      </c>
      <c r="X140" s="109">
        <v>66666666.666666664</v>
      </c>
      <c r="Y140" s="109">
        <v>66666666.666666664</v>
      </c>
      <c r="Z140" s="106">
        <v>1</v>
      </c>
      <c r="AA140" s="121">
        <v>400000000</v>
      </c>
      <c r="AB140" s="110">
        <v>295331261</v>
      </c>
      <c r="AC140" s="99"/>
      <c r="AD140" s="99" t="s">
        <v>714</v>
      </c>
    </row>
    <row r="141" spans="1:30" s="111" customFormat="1" ht="86.25" customHeight="1" x14ac:dyDescent="0.25">
      <c r="A141" s="102" t="s">
        <v>706</v>
      </c>
      <c r="B141" s="102" t="s">
        <v>430</v>
      </c>
      <c r="C141" s="102" t="s">
        <v>707</v>
      </c>
      <c r="D141" s="102" t="s">
        <v>728</v>
      </c>
      <c r="E141" s="103">
        <v>2024002880116</v>
      </c>
      <c r="F141" s="104" t="s">
        <v>736</v>
      </c>
      <c r="G141" s="102" t="s">
        <v>743</v>
      </c>
      <c r="H141" s="102" t="s">
        <v>738</v>
      </c>
      <c r="I141" s="105" t="s">
        <v>739</v>
      </c>
      <c r="J141" s="19" t="s">
        <v>713</v>
      </c>
      <c r="K141" s="106">
        <v>1</v>
      </c>
      <c r="L141" s="107">
        <v>527000000</v>
      </c>
      <c r="M141" s="97"/>
      <c r="N141" s="109"/>
      <c r="O141" s="117">
        <v>47909090.909090906</v>
      </c>
      <c r="P141" s="117">
        <v>47909090.909090906</v>
      </c>
      <c r="Q141" s="117">
        <v>47909090.909090906</v>
      </c>
      <c r="R141" s="117">
        <v>47909090.909090906</v>
      </c>
      <c r="S141" s="117">
        <v>47909090.909090906</v>
      </c>
      <c r="T141" s="117">
        <v>47909090.909090906</v>
      </c>
      <c r="U141" s="109">
        <v>47909090.909090906</v>
      </c>
      <c r="V141" s="109">
        <v>47909090.909090906</v>
      </c>
      <c r="W141" s="109">
        <v>47909090.909090906</v>
      </c>
      <c r="X141" s="109">
        <v>47909090.909090906</v>
      </c>
      <c r="Y141" s="109">
        <v>47909090.909090906</v>
      </c>
      <c r="Z141" s="106">
        <v>1</v>
      </c>
      <c r="AA141" s="121">
        <v>527000000</v>
      </c>
      <c r="AB141" s="110">
        <v>527000000</v>
      </c>
      <c r="AC141" s="97"/>
      <c r="AD141" s="99" t="s">
        <v>714</v>
      </c>
    </row>
    <row r="142" spans="1:30" s="111" customFormat="1" ht="86.25" customHeight="1" x14ac:dyDescent="0.25">
      <c r="A142" s="102" t="s">
        <v>706</v>
      </c>
      <c r="B142" s="102" t="s">
        <v>430</v>
      </c>
      <c r="C142" s="102" t="s">
        <v>707</v>
      </c>
      <c r="D142" s="102" t="s">
        <v>728</v>
      </c>
      <c r="E142" s="103">
        <v>2024002880116</v>
      </c>
      <c r="F142" s="104" t="s">
        <v>736</v>
      </c>
      <c r="G142" s="102" t="s">
        <v>743</v>
      </c>
      <c r="H142" s="102" t="s">
        <v>738</v>
      </c>
      <c r="I142" s="105" t="s">
        <v>739</v>
      </c>
      <c r="J142" s="19" t="s">
        <v>713</v>
      </c>
      <c r="K142" s="106">
        <v>1</v>
      </c>
      <c r="L142" s="107">
        <v>250000000</v>
      </c>
      <c r="M142" s="108"/>
      <c r="N142" s="109"/>
      <c r="O142" s="109">
        <v>22727272.727272727</v>
      </c>
      <c r="P142" s="109">
        <v>22727272.727272727</v>
      </c>
      <c r="Q142" s="109">
        <v>22727272.727272727</v>
      </c>
      <c r="R142" s="109">
        <v>22727272.727272727</v>
      </c>
      <c r="S142" s="109">
        <v>22727272.727272727</v>
      </c>
      <c r="T142" s="109">
        <v>22727272.727272727</v>
      </c>
      <c r="U142" s="109">
        <v>22727272.727272727</v>
      </c>
      <c r="V142" s="109">
        <v>22727272.727272727</v>
      </c>
      <c r="W142" s="109">
        <v>22727272.727272727</v>
      </c>
      <c r="X142" s="109">
        <v>22727272.727272727</v>
      </c>
      <c r="Y142" s="109">
        <v>22727272.727272727</v>
      </c>
      <c r="Z142" s="106">
        <v>1</v>
      </c>
      <c r="AA142" s="121">
        <v>38017095</v>
      </c>
      <c r="AB142" s="110">
        <v>24996777</v>
      </c>
      <c r="AC142" s="99"/>
      <c r="AD142" s="99" t="s">
        <v>714</v>
      </c>
    </row>
    <row r="143" spans="1:30" s="111" customFormat="1" ht="86.25" customHeight="1" x14ac:dyDescent="0.25">
      <c r="A143" s="102" t="s">
        <v>706</v>
      </c>
      <c r="B143" s="102" t="s">
        <v>430</v>
      </c>
      <c r="C143" s="102" t="s">
        <v>707</v>
      </c>
      <c r="D143" s="102" t="s">
        <v>728</v>
      </c>
      <c r="E143" s="103">
        <v>2024002880116</v>
      </c>
      <c r="F143" s="104" t="s">
        <v>736</v>
      </c>
      <c r="G143" s="102" t="s">
        <v>743</v>
      </c>
      <c r="H143" s="102" t="s">
        <v>738</v>
      </c>
      <c r="I143" s="105" t="s">
        <v>739</v>
      </c>
      <c r="J143" s="19" t="s">
        <v>713</v>
      </c>
      <c r="K143" s="106">
        <v>1</v>
      </c>
      <c r="L143" s="107">
        <f>1417151147-90000000</f>
        <v>1327151147</v>
      </c>
      <c r="M143" s="108"/>
      <c r="N143" s="109"/>
      <c r="O143" s="109">
        <v>120650104.27272727</v>
      </c>
      <c r="P143" s="109">
        <v>120650104.27272727</v>
      </c>
      <c r="Q143" s="109">
        <v>120650104.27272727</v>
      </c>
      <c r="R143" s="109">
        <v>120650104.27272727</v>
      </c>
      <c r="S143" s="109">
        <v>120650104.27272727</v>
      </c>
      <c r="T143" s="109">
        <v>120650104.27272727</v>
      </c>
      <c r="U143" s="109">
        <v>120650104.27272727</v>
      </c>
      <c r="V143" s="109">
        <v>120650104.27272727</v>
      </c>
      <c r="W143" s="109">
        <v>120650104.27272727</v>
      </c>
      <c r="X143" s="109">
        <v>120650104.27272727</v>
      </c>
      <c r="Y143" s="109">
        <v>120650104.27272727</v>
      </c>
      <c r="Z143" s="106">
        <v>1</v>
      </c>
      <c r="AA143" s="121">
        <v>990559674</v>
      </c>
      <c r="AB143" s="110">
        <v>399636327</v>
      </c>
      <c r="AC143" s="99"/>
      <c r="AD143" s="99" t="s">
        <v>714</v>
      </c>
    </row>
    <row r="144" spans="1:30" s="111" customFormat="1" ht="86.25" customHeight="1" x14ac:dyDescent="0.25">
      <c r="A144" s="102" t="s">
        <v>706</v>
      </c>
      <c r="B144" s="102" t="s">
        <v>430</v>
      </c>
      <c r="C144" s="102" t="s">
        <v>707</v>
      </c>
      <c r="D144" s="102" t="s">
        <v>728</v>
      </c>
      <c r="E144" s="103">
        <v>2024002880116</v>
      </c>
      <c r="F144" s="104" t="s">
        <v>736</v>
      </c>
      <c r="G144" s="102" t="s">
        <v>743</v>
      </c>
      <c r="H144" s="102" t="s">
        <v>738</v>
      </c>
      <c r="I144" s="105" t="s">
        <v>739</v>
      </c>
      <c r="J144" s="19" t="s">
        <v>713</v>
      </c>
      <c r="K144" s="106">
        <v>1</v>
      </c>
      <c r="L144" s="107">
        <v>90000000</v>
      </c>
      <c r="M144" s="97"/>
      <c r="N144" s="109"/>
      <c r="O144" s="117">
        <v>8181818.1818181816</v>
      </c>
      <c r="P144" s="117">
        <v>8181818.1818181816</v>
      </c>
      <c r="Q144" s="117">
        <v>8181818.1818181816</v>
      </c>
      <c r="R144" s="117">
        <v>8181818.1818181816</v>
      </c>
      <c r="S144" s="117">
        <v>8181818.1818181816</v>
      </c>
      <c r="T144" s="117">
        <v>8181818.1818181816</v>
      </c>
      <c r="U144" s="109">
        <v>8181818.1818181816</v>
      </c>
      <c r="V144" s="109">
        <v>8181818.1818181816</v>
      </c>
      <c r="W144" s="109">
        <v>8181818.1818181816</v>
      </c>
      <c r="X144" s="109">
        <v>8181818.1818181816</v>
      </c>
      <c r="Y144" s="109">
        <v>8181818.1818181816</v>
      </c>
      <c r="Z144" s="106">
        <v>1</v>
      </c>
      <c r="AA144" s="121" t="e">
        <f>+[13]!Tabla3[[#This Row],[VALOR PAGADO (PESOS)-OBLIGACIONES2]]</f>
        <v>#REF!</v>
      </c>
      <c r="AB144" s="110" t="e">
        <f>+[13]!Tabla3[[#This Row],[VALOR (en pesos)]]</f>
        <v>#REF!</v>
      </c>
      <c r="AC144" s="97"/>
      <c r="AD144" s="99" t="s">
        <v>714</v>
      </c>
    </row>
    <row r="145" spans="1:30" s="111" customFormat="1" ht="86.25" customHeight="1" x14ac:dyDescent="0.25">
      <c r="A145" s="102" t="s">
        <v>706</v>
      </c>
      <c r="B145" s="102" t="s">
        <v>430</v>
      </c>
      <c r="C145" s="102" t="s">
        <v>707</v>
      </c>
      <c r="D145" s="102" t="s">
        <v>728</v>
      </c>
      <c r="E145" s="103">
        <v>2024002880116</v>
      </c>
      <c r="F145" s="104" t="s">
        <v>736</v>
      </c>
      <c r="G145" s="102" t="s">
        <v>743</v>
      </c>
      <c r="H145" s="102" t="s">
        <v>738</v>
      </c>
      <c r="I145" s="105" t="s">
        <v>739</v>
      </c>
      <c r="J145" s="19" t="s">
        <v>713</v>
      </c>
      <c r="K145" s="106">
        <v>1</v>
      </c>
      <c r="L145" s="107">
        <v>500000000</v>
      </c>
      <c r="M145" s="108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>
        <v>500000000</v>
      </c>
      <c r="Z145" s="106">
        <v>1</v>
      </c>
      <c r="AA145" s="121">
        <v>194947522</v>
      </c>
      <c r="AB145" s="110">
        <v>5000000</v>
      </c>
      <c r="AC145" s="99"/>
      <c r="AD145" s="99" t="s">
        <v>714</v>
      </c>
    </row>
    <row r="146" spans="1:30" s="111" customFormat="1" ht="86.25" customHeight="1" x14ac:dyDescent="0.25">
      <c r="A146" s="102" t="s">
        <v>706</v>
      </c>
      <c r="B146" s="102" t="s">
        <v>430</v>
      </c>
      <c r="C146" s="102" t="s">
        <v>707</v>
      </c>
      <c r="D146" s="102" t="s">
        <v>728</v>
      </c>
      <c r="E146" s="103">
        <v>2024002880116</v>
      </c>
      <c r="F146" s="104" t="s">
        <v>736</v>
      </c>
      <c r="G146" s="102" t="s">
        <v>744</v>
      </c>
      <c r="H146" s="102" t="s">
        <v>738</v>
      </c>
      <c r="I146" s="105" t="s">
        <v>739</v>
      </c>
      <c r="J146" s="19" t="s">
        <v>713</v>
      </c>
      <c r="K146" s="106">
        <v>1</v>
      </c>
      <c r="L146" s="107">
        <v>320000000</v>
      </c>
      <c r="M146" s="97"/>
      <c r="N146" s="109"/>
      <c r="O146" s="117">
        <v>29090909.09090909</v>
      </c>
      <c r="P146" s="117">
        <v>29090909.09090909</v>
      </c>
      <c r="Q146" s="117">
        <v>29090909.09090909</v>
      </c>
      <c r="R146" s="117">
        <v>29090909.09090909</v>
      </c>
      <c r="S146" s="117">
        <v>29090909.09090909</v>
      </c>
      <c r="T146" s="117">
        <v>29090909.09090909</v>
      </c>
      <c r="U146" s="109">
        <v>29090909.09090909</v>
      </c>
      <c r="V146" s="109">
        <v>29090909.09090909</v>
      </c>
      <c r="W146" s="109">
        <v>29090909.09090909</v>
      </c>
      <c r="X146" s="109">
        <v>29090909.09090909</v>
      </c>
      <c r="Y146" s="109">
        <v>29090909.09090909</v>
      </c>
      <c r="Z146" s="106">
        <v>1</v>
      </c>
      <c r="AA146" s="121">
        <v>320000000</v>
      </c>
      <c r="AB146" s="110">
        <v>320000000</v>
      </c>
      <c r="AC146" s="97"/>
      <c r="AD146" s="99" t="s">
        <v>714</v>
      </c>
    </row>
    <row r="147" spans="1:30" s="111" customFormat="1" ht="86.25" customHeight="1" x14ac:dyDescent="0.25">
      <c r="A147" s="102" t="s">
        <v>706</v>
      </c>
      <c r="B147" s="102" t="s">
        <v>430</v>
      </c>
      <c r="C147" s="102" t="s">
        <v>707</v>
      </c>
      <c r="D147" s="102" t="s">
        <v>745</v>
      </c>
      <c r="E147" s="103">
        <v>2024002880116</v>
      </c>
      <c r="F147" s="104" t="s">
        <v>736</v>
      </c>
      <c r="G147" s="102" t="s">
        <v>746</v>
      </c>
      <c r="H147" s="102" t="s">
        <v>738</v>
      </c>
      <c r="I147" s="105" t="s">
        <v>739</v>
      </c>
      <c r="J147" s="19" t="s">
        <v>713</v>
      </c>
      <c r="K147" s="106">
        <v>1</v>
      </c>
      <c r="L147" s="107">
        <v>370000000</v>
      </c>
      <c r="M147" s="97"/>
      <c r="N147" s="109"/>
      <c r="O147" s="117">
        <v>33636363.636363633</v>
      </c>
      <c r="P147" s="117">
        <v>33636363.636363633</v>
      </c>
      <c r="Q147" s="117">
        <v>33636363.636363633</v>
      </c>
      <c r="R147" s="117">
        <v>33636363.636363633</v>
      </c>
      <c r="S147" s="117">
        <v>33636363.636363633</v>
      </c>
      <c r="T147" s="117">
        <v>33636363.636363633</v>
      </c>
      <c r="U147" s="109">
        <v>33636363.636363633</v>
      </c>
      <c r="V147" s="109">
        <v>33636363.636363633</v>
      </c>
      <c r="W147" s="109">
        <v>33636363.636363633</v>
      </c>
      <c r="X147" s="109">
        <v>33636363.636363633</v>
      </c>
      <c r="Y147" s="109">
        <v>33636363.636363633</v>
      </c>
      <c r="Z147" s="106">
        <v>1</v>
      </c>
      <c r="AA147" s="121">
        <v>315652555</v>
      </c>
      <c r="AB147" s="110">
        <v>315652555</v>
      </c>
      <c r="AC147" s="97"/>
      <c r="AD147" s="99" t="s">
        <v>714</v>
      </c>
    </row>
    <row r="148" spans="1:30" s="111" customFormat="1" ht="86.25" customHeight="1" x14ac:dyDescent="0.25">
      <c r="A148" s="102" t="s">
        <v>706</v>
      </c>
      <c r="B148" s="102" t="s">
        <v>430</v>
      </c>
      <c r="C148" s="102" t="s">
        <v>747</v>
      </c>
      <c r="D148" s="102" t="s">
        <v>748</v>
      </c>
      <c r="E148" s="103">
        <v>2024002880116</v>
      </c>
      <c r="F148" s="104" t="s">
        <v>736</v>
      </c>
      <c r="G148" s="102" t="s">
        <v>749</v>
      </c>
      <c r="H148" s="102" t="s">
        <v>738</v>
      </c>
      <c r="I148" s="105" t="s">
        <v>739</v>
      </c>
      <c r="J148" s="19" t="s">
        <v>713</v>
      </c>
      <c r="K148" s="106">
        <v>1</v>
      </c>
      <c r="L148" s="107">
        <v>1850000000</v>
      </c>
      <c r="M148" s="97"/>
      <c r="N148" s="109"/>
      <c r="O148" s="117">
        <v>168181818.18181819</v>
      </c>
      <c r="P148" s="117">
        <v>168181818.18181819</v>
      </c>
      <c r="Q148" s="117">
        <v>168181818.18181819</v>
      </c>
      <c r="R148" s="117">
        <v>168181818.18181819</v>
      </c>
      <c r="S148" s="117">
        <v>168181818.18181819</v>
      </c>
      <c r="T148" s="117">
        <v>168181818.18181819</v>
      </c>
      <c r="U148" s="109">
        <v>168181818.18181819</v>
      </c>
      <c r="V148" s="109">
        <v>168181818.18181819</v>
      </c>
      <c r="W148" s="109">
        <v>168181818.18181819</v>
      </c>
      <c r="X148" s="109">
        <v>168181818.18181819</v>
      </c>
      <c r="Y148" s="109">
        <v>168181818.18181819</v>
      </c>
      <c r="Z148" s="106">
        <v>1</v>
      </c>
      <c r="AA148" s="121" t="e">
        <f>+[13]!Tabla3[[#This Row],[VALOR PAGADO (PESOS)-OBLIGACIONES2]]</f>
        <v>#REF!</v>
      </c>
      <c r="AB148" s="110" t="e">
        <f>+[13]!Tabla3[[#This Row],[VALOR (en pesos)]]</f>
        <v>#REF!</v>
      </c>
      <c r="AC148" s="97"/>
      <c r="AD148" s="99" t="s">
        <v>714</v>
      </c>
    </row>
    <row r="149" spans="1:30" s="111" customFormat="1" ht="86.25" customHeight="1" x14ac:dyDescent="0.25">
      <c r="A149" s="102" t="s">
        <v>706</v>
      </c>
      <c r="B149" s="102" t="s">
        <v>384</v>
      </c>
      <c r="C149" s="102" t="s">
        <v>747</v>
      </c>
      <c r="D149" s="102" t="s">
        <v>748</v>
      </c>
      <c r="E149" s="103">
        <v>2024002880115</v>
      </c>
      <c r="F149" s="120" t="s">
        <v>750</v>
      </c>
      <c r="G149" s="102" t="s">
        <v>751</v>
      </c>
      <c r="H149" s="115" t="s">
        <v>752</v>
      </c>
      <c r="I149" s="116" t="s">
        <v>753</v>
      </c>
      <c r="J149" s="19" t="s">
        <v>713</v>
      </c>
      <c r="K149" s="106">
        <v>1</v>
      </c>
      <c r="L149" s="107">
        <v>100000000</v>
      </c>
      <c r="M149" s="97"/>
      <c r="N149" s="109"/>
      <c r="O149" s="117">
        <v>9090909.0909090918</v>
      </c>
      <c r="P149" s="117">
        <v>9090909.0909090918</v>
      </c>
      <c r="Q149" s="117">
        <v>9090909.0909090918</v>
      </c>
      <c r="R149" s="117">
        <v>9090909.0909090918</v>
      </c>
      <c r="S149" s="117">
        <v>9090909.0909090918</v>
      </c>
      <c r="T149" s="117">
        <v>9090909.0909090918</v>
      </c>
      <c r="U149" s="109">
        <v>9090909.0909090918</v>
      </c>
      <c r="V149" s="109">
        <v>9090909.0909090918</v>
      </c>
      <c r="W149" s="109">
        <v>9090909.0909090918</v>
      </c>
      <c r="X149" s="109">
        <v>9090909.0909090918</v>
      </c>
      <c r="Y149" s="109">
        <v>9090909.0909090918</v>
      </c>
      <c r="Z149" s="106">
        <v>1</v>
      </c>
      <c r="AA149" s="121">
        <v>32647392.670000017</v>
      </c>
      <c r="AB149" s="110"/>
      <c r="AC149" s="97"/>
      <c r="AD149" s="99" t="s">
        <v>714</v>
      </c>
    </row>
    <row r="150" spans="1:30" s="111" customFormat="1" ht="86.25" customHeight="1" x14ac:dyDescent="0.25">
      <c r="A150" s="102" t="s">
        <v>706</v>
      </c>
      <c r="B150" s="102" t="s">
        <v>384</v>
      </c>
      <c r="C150" s="102" t="s">
        <v>747</v>
      </c>
      <c r="D150" s="102" t="s">
        <v>748</v>
      </c>
      <c r="E150" s="103">
        <v>2024002880115</v>
      </c>
      <c r="F150" s="120" t="s">
        <v>750</v>
      </c>
      <c r="G150" s="102" t="s">
        <v>754</v>
      </c>
      <c r="H150" s="115" t="s">
        <v>755</v>
      </c>
      <c r="I150" s="116" t="s">
        <v>756</v>
      </c>
      <c r="J150" s="19" t="s">
        <v>757</v>
      </c>
      <c r="K150" s="106">
        <v>1</v>
      </c>
      <c r="L150" s="107">
        <f>350000000-L151</f>
        <v>200000000</v>
      </c>
      <c r="M150" s="97"/>
      <c r="N150" s="109"/>
      <c r="O150" s="117">
        <v>18181818.181818184</v>
      </c>
      <c r="P150" s="117">
        <v>18181818.181818184</v>
      </c>
      <c r="Q150" s="117">
        <v>18181818.181818184</v>
      </c>
      <c r="R150" s="117">
        <v>18181818.181818184</v>
      </c>
      <c r="S150" s="117">
        <v>18181818.181818184</v>
      </c>
      <c r="T150" s="117">
        <v>18181818.181818184</v>
      </c>
      <c r="U150" s="109">
        <v>18181818.181818184</v>
      </c>
      <c r="V150" s="109">
        <v>18181818.181818184</v>
      </c>
      <c r="W150" s="109">
        <v>18181818.181818184</v>
      </c>
      <c r="X150" s="109">
        <v>18181818.181818184</v>
      </c>
      <c r="Y150" s="109">
        <v>18181818.181818184</v>
      </c>
      <c r="Z150" s="106">
        <v>1</v>
      </c>
      <c r="AA150" s="121"/>
      <c r="AB150" s="110"/>
      <c r="AC150" s="97"/>
      <c r="AD150" s="99" t="s">
        <v>714</v>
      </c>
    </row>
    <row r="151" spans="1:30" s="111" customFormat="1" ht="86.25" customHeight="1" x14ac:dyDescent="0.25">
      <c r="A151" s="102" t="s">
        <v>706</v>
      </c>
      <c r="B151" s="102" t="s">
        <v>384</v>
      </c>
      <c r="C151" s="102" t="s">
        <v>747</v>
      </c>
      <c r="D151" s="102" t="s">
        <v>748</v>
      </c>
      <c r="E151" s="103">
        <v>2024002880115</v>
      </c>
      <c r="F151" s="120" t="s">
        <v>750</v>
      </c>
      <c r="G151" s="102" t="s">
        <v>754</v>
      </c>
      <c r="H151" s="115" t="s">
        <v>755</v>
      </c>
      <c r="I151" s="116" t="s">
        <v>756</v>
      </c>
      <c r="J151" s="19" t="s">
        <v>757</v>
      </c>
      <c r="K151" s="106">
        <v>1</v>
      </c>
      <c r="L151" s="107">
        <v>150000000</v>
      </c>
      <c r="M151" s="108"/>
      <c r="N151" s="109"/>
      <c r="O151" s="109">
        <v>13636363.636363637</v>
      </c>
      <c r="P151" s="109">
        <v>13636363.636363637</v>
      </c>
      <c r="Q151" s="109">
        <v>13636363.636363637</v>
      </c>
      <c r="R151" s="109">
        <v>13636363.636363637</v>
      </c>
      <c r="S151" s="109">
        <v>13636363.636363637</v>
      </c>
      <c r="T151" s="109">
        <v>13636363.636363637</v>
      </c>
      <c r="U151" s="109">
        <v>13636363.636363637</v>
      </c>
      <c r="V151" s="109">
        <v>13636363.636363637</v>
      </c>
      <c r="W151" s="109">
        <v>13636363.636363637</v>
      </c>
      <c r="X151" s="109">
        <v>13636363.636363637</v>
      </c>
      <c r="Y151" s="109">
        <v>13636363.636363637</v>
      </c>
      <c r="Z151" s="106">
        <v>1</v>
      </c>
      <c r="AA151" s="121">
        <v>130323625</v>
      </c>
      <c r="AB151" s="110">
        <v>130323625</v>
      </c>
      <c r="AC151" s="99"/>
      <c r="AD151" s="99" t="s">
        <v>714</v>
      </c>
    </row>
    <row r="152" spans="1:30" s="111" customFormat="1" ht="86.25" customHeight="1" x14ac:dyDescent="0.25">
      <c r="A152" s="102" t="s">
        <v>706</v>
      </c>
      <c r="B152" s="102" t="s">
        <v>384</v>
      </c>
      <c r="C152" s="102" t="s">
        <v>747</v>
      </c>
      <c r="D152" s="102" t="s">
        <v>748</v>
      </c>
      <c r="E152" s="103">
        <v>2024002880115</v>
      </c>
      <c r="F152" s="120" t="s">
        <v>750</v>
      </c>
      <c r="G152" s="102" t="s">
        <v>758</v>
      </c>
      <c r="H152" s="115" t="s">
        <v>759</v>
      </c>
      <c r="I152" s="116" t="s">
        <v>760</v>
      </c>
      <c r="J152" s="19" t="s">
        <v>757</v>
      </c>
      <c r="K152" s="106">
        <v>200</v>
      </c>
      <c r="L152" s="107">
        <v>200000000</v>
      </c>
      <c r="M152" s="97"/>
      <c r="N152" s="109"/>
      <c r="O152" s="117">
        <v>18181818.181818184</v>
      </c>
      <c r="P152" s="117">
        <v>18181818.181818184</v>
      </c>
      <c r="Q152" s="117">
        <v>18181818.181818184</v>
      </c>
      <c r="R152" s="117">
        <v>18181818.181818184</v>
      </c>
      <c r="S152" s="117">
        <v>18181818.181818184</v>
      </c>
      <c r="T152" s="117">
        <v>18181818.181818184</v>
      </c>
      <c r="U152" s="109">
        <v>18181818.181818184</v>
      </c>
      <c r="V152" s="109">
        <v>18181818.181818184</v>
      </c>
      <c r="W152" s="109">
        <v>18181818.181818184</v>
      </c>
      <c r="X152" s="109">
        <v>18181818.181818184</v>
      </c>
      <c r="Y152" s="109">
        <v>18181818.181818184</v>
      </c>
      <c r="Z152" s="15">
        <v>5</v>
      </c>
      <c r="AA152" s="110">
        <v>200000000</v>
      </c>
      <c r="AB152" s="110" t="e">
        <f>+[13]!Tabla3[[#This Row],[VALOR (en pesos)]]</f>
        <v>#REF!</v>
      </c>
      <c r="AC152" s="97"/>
      <c r="AD152" s="99" t="s">
        <v>714</v>
      </c>
    </row>
    <row r="153" spans="1:30" s="111" customFormat="1" ht="86.25" customHeight="1" x14ac:dyDescent="0.25">
      <c r="A153" s="102" t="s">
        <v>706</v>
      </c>
      <c r="B153" s="102" t="s">
        <v>384</v>
      </c>
      <c r="C153" s="102" t="s">
        <v>707</v>
      </c>
      <c r="D153" s="102" t="s">
        <v>761</v>
      </c>
      <c r="E153" s="103">
        <v>2024002880115</v>
      </c>
      <c r="F153" s="120" t="s">
        <v>750</v>
      </c>
      <c r="G153" s="102" t="s">
        <v>762</v>
      </c>
      <c r="H153" s="115" t="s">
        <v>752</v>
      </c>
      <c r="I153" s="116" t="s">
        <v>753</v>
      </c>
      <c r="J153" s="19" t="s">
        <v>713</v>
      </c>
      <c r="K153" s="106">
        <v>1</v>
      </c>
      <c r="L153" s="107">
        <v>525404453.32999998</v>
      </c>
      <c r="M153" s="97" t="s">
        <v>141</v>
      </c>
      <c r="N153" s="109"/>
      <c r="O153" s="117">
        <v>47764041.211818181</v>
      </c>
      <c r="P153" s="117">
        <v>47764041.211818181</v>
      </c>
      <c r="Q153" s="117">
        <v>47764041.211818181</v>
      </c>
      <c r="R153" s="117">
        <v>47764041.211818181</v>
      </c>
      <c r="S153" s="117">
        <v>47764041.211818181</v>
      </c>
      <c r="T153" s="117">
        <v>47764041.211818181</v>
      </c>
      <c r="U153" s="109">
        <v>47764041.211818181</v>
      </c>
      <c r="V153" s="109">
        <v>47764041.211818181</v>
      </c>
      <c r="W153" s="109">
        <v>47764041.211818181</v>
      </c>
      <c r="X153" s="109">
        <v>47764041.211818181</v>
      </c>
      <c r="Y153" s="109">
        <v>47764041.211818181</v>
      </c>
      <c r="Z153" s="15">
        <v>1</v>
      </c>
      <c r="AA153" s="110">
        <v>525404453.32999998</v>
      </c>
      <c r="AB153" s="110">
        <v>505682411</v>
      </c>
      <c r="AC153" s="97"/>
      <c r="AD153" s="99" t="s">
        <v>714</v>
      </c>
    </row>
    <row r="154" spans="1:30" s="111" customFormat="1" ht="86.25" customHeight="1" x14ac:dyDescent="0.25">
      <c r="A154" s="102" t="s">
        <v>706</v>
      </c>
      <c r="B154" s="102" t="s">
        <v>430</v>
      </c>
      <c r="C154" s="102" t="s">
        <v>707</v>
      </c>
      <c r="D154" s="102" t="s">
        <v>761</v>
      </c>
      <c r="E154" s="103">
        <v>2024002880135</v>
      </c>
      <c r="F154" s="104" t="s">
        <v>763</v>
      </c>
      <c r="G154" s="115" t="s">
        <v>764</v>
      </c>
      <c r="H154" s="102" t="s">
        <v>765</v>
      </c>
      <c r="I154" s="105" t="s">
        <v>766</v>
      </c>
      <c r="J154" s="19" t="s">
        <v>37</v>
      </c>
      <c r="K154" s="8" t="s">
        <v>140</v>
      </c>
      <c r="L154" s="107">
        <v>1345191441</v>
      </c>
      <c r="M154" s="108"/>
      <c r="N154" s="109"/>
      <c r="O154" s="109"/>
      <c r="P154" s="109"/>
      <c r="Q154" s="109"/>
      <c r="R154" s="109"/>
      <c r="S154" s="109">
        <v>672595720.5</v>
      </c>
      <c r="T154" s="109"/>
      <c r="U154" s="109"/>
      <c r="V154" s="109"/>
      <c r="W154" s="109"/>
      <c r="X154" s="109"/>
      <c r="Y154" s="109">
        <v>672595720.5</v>
      </c>
      <c r="Z154" s="15">
        <v>1</v>
      </c>
      <c r="AA154" s="110">
        <v>1345191440.6700001</v>
      </c>
      <c r="AB154" s="110">
        <v>997565063.33000004</v>
      </c>
      <c r="AC154" s="99"/>
      <c r="AD154" s="99" t="s">
        <v>714</v>
      </c>
    </row>
    <row r="155" spans="1:30" s="111" customFormat="1" ht="86.25" customHeight="1" x14ac:dyDescent="0.25">
      <c r="A155" s="102" t="s">
        <v>706</v>
      </c>
      <c r="B155" s="102" t="s">
        <v>430</v>
      </c>
      <c r="C155" s="102" t="s">
        <v>747</v>
      </c>
      <c r="D155" s="102" t="s">
        <v>761</v>
      </c>
      <c r="E155" s="103">
        <v>2024002880135</v>
      </c>
      <c r="F155" s="104" t="s">
        <v>763</v>
      </c>
      <c r="G155" s="115" t="s">
        <v>767</v>
      </c>
      <c r="H155" s="102" t="s">
        <v>765</v>
      </c>
      <c r="I155" s="105" t="s">
        <v>768</v>
      </c>
      <c r="J155" s="19" t="s">
        <v>37</v>
      </c>
      <c r="K155" s="106">
        <v>1</v>
      </c>
      <c r="L155" s="107">
        <v>1928000000</v>
      </c>
      <c r="M155" s="97"/>
      <c r="N155" s="109"/>
      <c r="O155" s="117">
        <v>175272727.27272728</v>
      </c>
      <c r="P155" s="117">
        <v>175272727.27272728</v>
      </c>
      <c r="Q155" s="117">
        <v>175272727.27272728</v>
      </c>
      <c r="R155" s="117">
        <v>175272727.27272728</v>
      </c>
      <c r="S155" s="117">
        <v>175272727.27272728</v>
      </c>
      <c r="T155" s="117">
        <v>175272727.27272728</v>
      </c>
      <c r="U155" s="109">
        <v>175272727.27272728</v>
      </c>
      <c r="V155" s="109">
        <v>175272727.27272728</v>
      </c>
      <c r="W155" s="109">
        <v>175272727.27272728</v>
      </c>
      <c r="X155" s="109">
        <v>175272727.27272728</v>
      </c>
      <c r="Y155" s="109">
        <v>175272727.27272728</v>
      </c>
      <c r="Z155" s="15">
        <v>0</v>
      </c>
      <c r="AA155" s="110">
        <v>1927492848.3699999</v>
      </c>
      <c r="AB155" s="110">
        <v>1231329675.75</v>
      </c>
      <c r="AC155" s="97"/>
      <c r="AD155" s="99" t="s">
        <v>714</v>
      </c>
    </row>
    <row r="156" spans="1:30" s="111" customFormat="1" ht="86.25" customHeight="1" x14ac:dyDescent="0.25">
      <c r="A156" s="102" t="s">
        <v>706</v>
      </c>
      <c r="B156" s="102" t="s">
        <v>384</v>
      </c>
      <c r="C156" s="122" t="s">
        <v>747</v>
      </c>
      <c r="D156" s="122" t="s">
        <v>748</v>
      </c>
      <c r="E156" s="103">
        <v>2022002880005</v>
      </c>
      <c r="F156" s="104" t="s">
        <v>769</v>
      </c>
      <c r="G156" s="115" t="s">
        <v>770</v>
      </c>
      <c r="H156" s="102" t="s">
        <v>771</v>
      </c>
      <c r="I156" s="105" t="s">
        <v>772</v>
      </c>
      <c r="J156" s="9" t="s">
        <v>331</v>
      </c>
      <c r="K156" s="11">
        <v>3</v>
      </c>
      <c r="L156" s="107">
        <v>3663863000</v>
      </c>
      <c r="M156" s="97"/>
      <c r="N156" s="109"/>
      <c r="O156" s="117"/>
      <c r="P156" s="117"/>
      <c r="Q156" s="117"/>
      <c r="R156" s="117"/>
      <c r="S156" s="117"/>
      <c r="T156" s="117"/>
      <c r="U156" s="109"/>
      <c r="V156" s="109"/>
      <c r="W156" s="109">
        <v>1831931500</v>
      </c>
      <c r="X156" s="109">
        <v>1831931500</v>
      </c>
      <c r="Y156" s="109"/>
      <c r="Z156" s="15">
        <v>1.6</v>
      </c>
      <c r="AA156" s="110">
        <v>3148216490</v>
      </c>
      <c r="AB156" s="110">
        <v>2970448250</v>
      </c>
      <c r="AC156" s="97"/>
      <c r="AD156" s="99" t="s">
        <v>714</v>
      </c>
    </row>
    <row r="157" spans="1:30" s="111" customFormat="1" ht="86.25" customHeight="1" x14ac:dyDescent="0.25">
      <c r="A157" s="102" t="s">
        <v>706</v>
      </c>
      <c r="B157" s="102" t="s">
        <v>384</v>
      </c>
      <c r="C157" s="122" t="s">
        <v>773</v>
      </c>
      <c r="D157" s="122" t="s">
        <v>745</v>
      </c>
      <c r="E157" s="103">
        <v>2024002880114</v>
      </c>
      <c r="F157" s="123" t="s">
        <v>774</v>
      </c>
      <c r="G157" s="115" t="s">
        <v>775</v>
      </c>
      <c r="H157" s="115" t="s">
        <v>776</v>
      </c>
      <c r="I157" s="116" t="s">
        <v>777</v>
      </c>
      <c r="J157" s="9" t="s">
        <v>149</v>
      </c>
      <c r="K157" s="11">
        <v>1</v>
      </c>
      <c r="L157" s="107">
        <v>100000000</v>
      </c>
      <c r="M157" s="108"/>
      <c r="N157" s="109"/>
      <c r="O157" s="109">
        <v>9090909.0909090918</v>
      </c>
      <c r="P157" s="109">
        <v>9090909.0909090918</v>
      </c>
      <c r="Q157" s="109">
        <v>9090909.0909090918</v>
      </c>
      <c r="R157" s="109">
        <v>9090909.0909090918</v>
      </c>
      <c r="S157" s="109">
        <v>9090909.0909090918</v>
      </c>
      <c r="T157" s="109">
        <v>9090909.0909090918</v>
      </c>
      <c r="U157" s="109">
        <v>9090909.0909090918</v>
      </c>
      <c r="V157" s="109">
        <v>9090909.0909090918</v>
      </c>
      <c r="W157" s="109">
        <v>9090909.0909090918</v>
      </c>
      <c r="X157" s="109">
        <v>9090909.0909090918</v>
      </c>
      <c r="Y157" s="109">
        <v>9090909.0909090918</v>
      </c>
      <c r="Z157" s="15">
        <v>0</v>
      </c>
      <c r="AA157" s="110">
        <v>89812932</v>
      </c>
      <c r="AB157" s="110">
        <v>19125082</v>
      </c>
      <c r="AC157" s="99"/>
      <c r="AD157" s="99" t="s">
        <v>714</v>
      </c>
    </row>
    <row r="158" spans="1:30" s="111" customFormat="1" ht="86.25" customHeight="1" x14ac:dyDescent="0.25">
      <c r="A158" s="102" t="s">
        <v>706</v>
      </c>
      <c r="B158" s="102" t="s">
        <v>384</v>
      </c>
      <c r="C158" s="122" t="s">
        <v>773</v>
      </c>
      <c r="D158" s="122" t="s">
        <v>745</v>
      </c>
      <c r="E158" s="103">
        <v>2024002880114</v>
      </c>
      <c r="F158" s="123" t="s">
        <v>774</v>
      </c>
      <c r="G158" s="115" t="s">
        <v>775</v>
      </c>
      <c r="H158" s="115" t="s">
        <v>776</v>
      </c>
      <c r="I158" s="116" t="s">
        <v>777</v>
      </c>
      <c r="J158" s="9" t="s">
        <v>149</v>
      </c>
      <c r="K158" s="11">
        <v>1</v>
      </c>
      <c r="L158" s="107">
        <f>349444400-L157</f>
        <v>249444400</v>
      </c>
      <c r="M158" s="97"/>
      <c r="N158" s="109"/>
      <c r="O158" s="117">
        <v>22676763.636363637</v>
      </c>
      <c r="P158" s="117">
        <v>22676763.636363637</v>
      </c>
      <c r="Q158" s="117">
        <v>22676763.636363637</v>
      </c>
      <c r="R158" s="117">
        <v>22676763.636363637</v>
      </c>
      <c r="S158" s="117">
        <v>22676763.636363637</v>
      </c>
      <c r="T158" s="117">
        <v>22676763.636363637</v>
      </c>
      <c r="U158" s="109">
        <v>22676763.636363637</v>
      </c>
      <c r="V158" s="109">
        <v>22676763.636363637</v>
      </c>
      <c r="W158" s="109">
        <v>22676763.636363637</v>
      </c>
      <c r="X158" s="109">
        <v>22676763.636363637</v>
      </c>
      <c r="Y158" s="109">
        <v>22676763.636363637</v>
      </c>
      <c r="Z158" s="15">
        <v>0</v>
      </c>
      <c r="AA158" s="110">
        <v>199137919</v>
      </c>
      <c r="AB158" s="110">
        <v>192207794</v>
      </c>
      <c r="AC158" s="97"/>
      <c r="AD158" s="99" t="s">
        <v>714</v>
      </c>
    </row>
    <row r="159" spans="1:30" s="7" customFormat="1" ht="105" customHeight="1" x14ac:dyDescent="0.25">
      <c r="A159" s="8" t="s">
        <v>778</v>
      </c>
      <c r="B159" s="19" t="s">
        <v>21</v>
      </c>
      <c r="C159" s="19" t="s">
        <v>779</v>
      </c>
      <c r="D159" s="19" t="s">
        <v>780</v>
      </c>
      <c r="E159" s="106">
        <v>2024002880009</v>
      </c>
      <c r="F159" s="19" t="s">
        <v>781</v>
      </c>
      <c r="G159" s="19" t="s">
        <v>782</v>
      </c>
      <c r="H159" s="19" t="s">
        <v>782</v>
      </c>
      <c r="I159" s="19" t="s">
        <v>783</v>
      </c>
      <c r="J159" s="19" t="s">
        <v>331</v>
      </c>
      <c r="K159" s="124">
        <v>3227</v>
      </c>
      <c r="L159" s="125">
        <v>600000000</v>
      </c>
      <c r="M159" s="77" t="s">
        <v>784</v>
      </c>
      <c r="N159" s="80">
        <v>0</v>
      </c>
      <c r="O159" s="92">
        <v>54545454.545454547</v>
      </c>
      <c r="P159" s="92">
        <v>54545454.545454547</v>
      </c>
      <c r="Q159" s="92">
        <v>54545454.545454547</v>
      </c>
      <c r="R159" s="92">
        <v>54545454.545454547</v>
      </c>
      <c r="S159" s="92">
        <v>54545454.545454547</v>
      </c>
      <c r="T159" s="92">
        <v>54545454.545454547</v>
      </c>
      <c r="U159" s="92">
        <v>54545454.545454547</v>
      </c>
      <c r="V159" s="92">
        <v>54545454.545454547</v>
      </c>
      <c r="W159" s="92">
        <v>54545454.545454547</v>
      </c>
      <c r="X159" s="92">
        <v>54545454.545454547</v>
      </c>
      <c r="Y159" s="92">
        <v>54545454.545454547</v>
      </c>
      <c r="Z159" s="15">
        <v>3000</v>
      </c>
      <c r="AA159" s="15">
        <v>600000000</v>
      </c>
      <c r="AB159" s="15">
        <v>600000000</v>
      </c>
      <c r="AC159" s="77" t="s">
        <v>784</v>
      </c>
      <c r="AD159" s="36" t="s">
        <v>545</v>
      </c>
    </row>
    <row r="160" spans="1:30" s="7" customFormat="1" ht="86.25" customHeight="1" x14ac:dyDescent="0.25">
      <c r="A160" s="8" t="s">
        <v>778</v>
      </c>
      <c r="B160" s="19" t="s">
        <v>21</v>
      </c>
      <c r="C160" s="19" t="s">
        <v>779</v>
      </c>
      <c r="D160" s="19" t="s">
        <v>780</v>
      </c>
      <c r="E160" s="106">
        <v>2024002880009</v>
      </c>
      <c r="F160" s="19" t="s">
        <v>781</v>
      </c>
      <c r="G160" s="82" t="s">
        <v>785</v>
      </c>
      <c r="H160" s="82" t="s">
        <v>785</v>
      </c>
      <c r="I160" s="19" t="s">
        <v>786</v>
      </c>
      <c r="J160" s="19" t="s">
        <v>149</v>
      </c>
      <c r="K160" s="8" t="s">
        <v>140</v>
      </c>
      <c r="L160" s="125">
        <v>168000000</v>
      </c>
      <c r="M160" s="77" t="s">
        <v>784</v>
      </c>
      <c r="N160" s="80">
        <v>0</v>
      </c>
      <c r="O160" s="92">
        <v>12183159</v>
      </c>
      <c r="P160" s="92">
        <v>17392529.449999999</v>
      </c>
      <c r="Q160" s="92">
        <v>17392529.449999999</v>
      </c>
      <c r="R160" s="92">
        <v>17392529.449999999</v>
      </c>
      <c r="S160" s="92">
        <v>17392529.449999999</v>
      </c>
      <c r="T160" s="92">
        <v>14984568.449999999</v>
      </c>
      <c r="U160" s="92">
        <v>14984568.449999999</v>
      </c>
      <c r="V160" s="92">
        <v>14984568.449999999</v>
      </c>
      <c r="W160" s="92">
        <v>14984568.449999999</v>
      </c>
      <c r="X160" s="92">
        <v>13154224</v>
      </c>
      <c r="Y160" s="92">
        <v>13154225</v>
      </c>
      <c r="Z160" s="15">
        <v>1</v>
      </c>
      <c r="AA160" s="15">
        <v>145000000</v>
      </c>
      <c r="AB160" s="15">
        <v>160301938</v>
      </c>
      <c r="AC160" s="77" t="s">
        <v>784</v>
      </c>
      <c r="AD160" s="36" t="s">
        <v>545</v>
      </c>
    </row>
    <row r="161" spans="1:30" s="7" customFormat="1" ht="86.25" customHeight="1" x14ac:dyDescent="0.25">
      <c r="A161" s="8" t="s">
        <v>778</v>
      </c>
      <c r="B161" s="19" t="s">
        <v>21</v>
      </c>
      <c r="C161" s="19" t="s">
        <v>779</v>
      </c>
      <c r="D161" s="19" t="s">
        <v>780</v>
      </c>
      <c r="E161" s="106">
        <v>2024002880009</v>
      </c>
      <c r="F161" s="19" t="s">
        <v>781</v>
      </c>
      <c r="G161" s="82" t="s">
        <v>787</v>
      </c>
      <c r="H161" s="82" t="s">
        <v>788</v>
      </c>
      <c r="I161" s="19" t="s">
        <v>789</v>
      </c>
      <c r="J161" s="19" t="s">
        <v>331</v>
      </c>
      <c r="K161" s="8" t="s">
        <v>140</v>
      </c>
      <c r="L161" s="125">
        <v>100000000</v>
      </c>
      <c r="M161" s="77" t="s">
        <v>784</v>
      </c>
      <c r="N161" s="80">
        <v>0</v>
      </c>
      <c r="O161" s="92">
        <v>6510160</v>
      </c>
      <c r="P161" s="92">
        <v>9311569</v>
      </c>
      <c r="Q161" s="92">
        <v>9311569</v>
      </c>
      <c r="R161" s="92">
        <v>9311569</v>
      </c>
      <c r="S161" s="92">
        <v>9311569</v>
      </c>
      <c r="T161" s="92">
        <v>9311569</v>
      </c>
      <c r="U161" s="92">
        <v>9311569</v>
      </c>
      <c r="V161" s="92">
        <v>9311569</v>
      </c>
      <c r="W161" s="92">
        <v>9311569</v>
      </c>
      <c r="X161" s="92">
        <v>9498644</v>
      </c>
      <c r="Y161" s="92">
        <v>9498644</v>
      </c>
      <c r="Z161" s="15">
        <v>2</v>
      </c>
      <c r="AA161" s="15">
        <v>99373573</v>
      </c>
      <c r="AB161" s="15">
        <v>100000000</v>
      </c>
      <c r="AC161" s="77" t="s">
        <v>784</v>
      </c>
      <c r="AD161" s="36" t="s">
        <v>545</v>
      </c>
    </row>
    <row r="162" spans="1:30" ht="99" customHeight="1" x14ac:dyDescent="0.25">
      <c r="A162" s="21" t="s">
        <v>790</v>
      </c>
      <c r="B162" s="126" t="s">
        <v>21</v>
      </c>
      <c r="C162" s="126" t="s">
        <v>791</v>
      </c>
      <c r="D162" s="9" t="s">
        <v>792</v>
      </c>
      <c r="E162" s="10">
        <v>2024002880032</v>
      </c>
      <c r="F162" s="9" t="s">
        <v>793</v>
      </c>
      <c r="G162" s="21" t="s">
        <v>794</v>
      </c>
      <c r="H162" s="21" t="s">
        <v>794</v>
      </c>
      <c r="I162" s="9" t="s">
        <v>619</v>
      </c>
      <c r="J162" s="9" t="s">
        <v>108</v>
      </c>
      <c r="K162" s="10">
        <v>1</v>
      </c>
      <c r="L162" s="127">
        <v>0</v>
      </c>
      <c r="M162" s="57" t="s">
        <v>795</v>
      </c>
      <c r="N162" s="128">
        <v>0</v>
      </c>
      <c r="O162" s="128">
        <v>0</v>
      </c>
      <c r="P162" s="128">
        <v>0</v>
      </c>
      <c r="Q162" s="128">
        <v>0</v>
      </c>
      <c r="R162" s="128">
        <v>0</v>
      </c>
      <c r="S162" s="128">
        <v>0</v>
      </c>
      <c r="T162" s="128">
        <v>0</v>
      </c>
      <c r="U162" s="128">
        <v>0</v>
      </c>
      <c r="V162" s="128">
        <v>0</v>
      </c>
      <c r="W162" s="128">
        <v>0</v>
      </c>
      <c r="X162" s="128">
        <v>0</v>
      </c>
      <c r="Y162" s="128">
        <v>0</v>
      </c>
      <c r="Z162" s="128">
        <v>1</v>
      </c>
      <c r="AA162" s="40">
        <v>0</v>
      </c>
      <c r="AB162" s="57" t="s">
        <v>795</v>
      </c>
      <c r="AC162" s="61" t="s">
        <v>796</v>
      </c>
      <c r="AD162" s="61"/>
    </row>
    <row r="163" spans="1:30" ht="110.25" customHeight="1" x14ac:dyDescent="0.25">
      <c r="A163" s="21" t="s">
        <v>790</v>
      </c>
      <c r="B163" s="126" t="s">
        <v>21</v>
      </c>
      <c r="C163" s="126" t="s">
        <v>791</v>
      </c>
      <c r="D163" s="9" t="s">
        <v>792</v>
      </c>
      <c r="E163" s="10">
        <v>2024002880032</v>
      </c>
      <c r="F163" s="9" t="s">
        <v>793</v>
      </c>
      <c r="G163" s="21" t="s">
        <v>797</v>
      </c>
      <c r="H163" s="21" t="s">
        <v>797</v>
      </c>
      <c r="I163" s="9" t="s">
        <v>619</v>
      </c>
      <c r="J163" s="9" t="s">
        <v>108</v>
      </c>
      <c r="K163" s="10">
        <v>1</v>
      </c>
      <c r="L163" s="127">
        <v>0</v>
      </c>
      <c r="M163" s="57" t="s">
        <v>795</v>
      </c>
      <c r="N163" s="128">
        <v>0</v>
      </c>
      <c r="O163" s="128">
        <v>0</v>
      </c>
      <c r="P163" s="128">
        <v>0</v>
      </c>
      <c r="Q163" s="128">
        <v>0</v>
      </c>
      <c r="R163" s="128">
        <v>0</v>
      </c>
      <c r="S163" s="128">
        <v>0</v>
      </c>
      <c r="T163" s="128">
        <v>0</v>
      </c>
      <c r="U163" s="128">
        <v>0</v>
      </c>
      <c r="V163" s="128">
        <v>0</v>
      </c>
      <c r="W163" s="128">
        <v>0</v>
      </c>
      <c r="X163" s="128">
        <v>0</v>
      </c>
      <c r="Y163" s="128">
        <v>0</v>
      </c>
      <c r="Z163" s="128">
        <v>1</v>
      </c>
      <c r="AA163" s="40">
        <v>0</v>
      </c>
      <c r="AB163" s="57" t="s">
        <v>795</v>
      </c>
      <c r="AC163" s="61" t="s">
        <v>796</v>
      </c>
      <c r="AD163" s="61"/>
    </row>
    <row r="164" spans="1:30" ht="96" customHeight="1" x14ac:dyDescent="0.25">
      <c r="A164" s="21" t="s">
        <v>790</v>
      </c>
      <c r="B164" s="126" t="s">
        <v>21</v>
      </c>
      <c r="C164" s="126" t="s">
        <v>791</v>
      </c>
      <c r="D164" s="9" t="s">
        <v>792</v>
      </c>
      <c r="E164" s="10">
        <v>2024002880032</v>
      </c>
      <c r="F164" s="9" t="s">
        <v>793</v>
      </c>
      <c r="G164" s="21" t="s">
        <v>798</v>
      </c>
      <c r="H164" s="21" t="s">
        <v>798</v>
      </c>
      <c r="I164" s="11" t="s">
        <v>799</v>
      </c>
      <c r="J164" s="9" t="s">
        <v>108</v>
      </c>
      <c r="K164" s="10">
        <v>2</v>
      </c>
      <c r="L164" s="127">
        <v>0</v>
      </c>
      <c r="M164" s="57" t="s">
        <v>795</v>
      </c>
      <c r="N164" s="128">
        <v>0</v>
      </c>
      <c r="O164" s="128">
        <v>0</v>
      </c>
      <c r="P164" s="128">
        <v>0</v>
      </c>
      <c r="Q164" s="128">
        <v>0</v>
      </c>
      <c r="R164" s="128">
        <v>0</v>
      </c>
      <c r="S164" s="128">
        <v>0</v>
      </c>
      <c r="T164" s="128">
        <v>0</v>
      </c>
      <c r="U164" s="128">
        <v>0</v>
      </c>
      <c r="V164" s="128">
        <v>0</v>
      </c>
      <c r="W164" s="38">
        <v>0</v>
      </c>
      <c r="X164" s="38">
        <v>0</v>
      </c>
      <c r="Y164" s="38">
        <v>0</v>
      </c>
      <c r="Z164" s="128">
        <v>4</v>
      </c>
      <c r="AA164" s="40">
        <v>0</v>
      </c>
      <c r="AB164" s="57" t="s">
        <v>800</v>
      </c>
      <c r="AC164" s="61" t="s">
        <v>796</v>
      </c>
      <c r="AD164" s="61" t="s">
        <v>801</v>
      </c>
    </row>
    <row r="165" spans="1:30" ht="84" customHeight="1" x14ac:dyDescent="0.25">
      <c r="A165" s="21" t="s">
        <v>790</v>
      </c>
      <c r="B165" s="126" t="s">
        <v>21</v>
      </c>
      <c r="C165" s="126" t="s">
        <v>791</v>
      </c>
      <c r="D165" s="9" t="s">
        <v>792</v>
      </c>
      <c r="E165" s="10">
        <v>2024002880032</v>
      </c>
      <c r="F165" s="9" t="s">
        <v>793</v>
      </c>
      <c r="G165" s="129" t="s">
        <v>802</v>
      </c>
      <c r="H165" s="129" t="s">
        <v>802</v>
      </c>
      <c r="I165" s="11" t="s">
        <v>799</v>
      </c>
      <c r="J165" s="9" t="s">
        <v>108</v>
      </c>
      <c r="K165" s="10">
        <v>6</v>
      </c>
      <c r="L165" s="127">
        <v>780000000</v>
      </c>
      <c r="M165" s="57" t="s">
        <v>795</v>
      </c>
      <c r="N165" s="128">
        <v>0</v>
      </c>
      <c r="O165" s="128">
        <v>630000000</v>
      </c>
      <c r="P165" s="128">
        <v>0</v>
      </c>
      <c r="Q165" s="128">
        <v>150000000</v>
      </c>
      <c r="R165" s="128">
        <v>0</v>
      </c>
      <c r="S165" s="128">
        <v>0</v>
      </c>
      <c r="T165" s="128">
        <v>0</v>
      </c>
      <c r="U165" s="128">
        <v>0</v>
      </c>
      <c r="V165" s="128">
        <v>0</v>
      </c>
      <c r="W165" s="128">
        <v>0</v>
      </c>
      <c r="X165" s="128"/>
      <c r="Y165" s="128">
        <v>0</v>
      </c>
      <c r="Z165" s="128">
        <v>9</v>
      </c>
      <c r="AA165" s="40">
        <v>780000000</v>
      </c>
      <c r="AB165" s="57" t="s">
        <v>795</v>
      </c>
      <c r="AC165" s="61" t="s">
        <v>796</v>
      </c>
      <c r="AD165" s="61"/>
    </row>
    <row r="166" spans="1:30" ht="72.95" customHeight="1" x14ac:dyDescent="0.25">
      <c r="A166" s="21" t="s">
        <v>790</v>
      </c>
      <c r="B166" s="126" t="s">
        <v>21</v>
      </c>
      <c r="C166" s="126" t="s">
        <v>791</v>
      </c>
      <c r="D166" s="9" t="s">
        <v>792</v>
      </c>
      <c r="E166" s="10">
        <v>2024002880032</v>
      </c>
      <c r="F166" s="9" t="s">
        <v>793</v>
      </c>
      <c r="G166" s="129" t="s">
        <v>803</v>
      </c>
      <c r="H166" s="129" t="s">
        <v>803</v>
      </c>
      <c r="I166" s="11" t="s">
        <v>804</v>
      </c>
      <c r="J166" s="9" t="s">
        <v>108</v>
      </c>
      <c r="K166" s="10">
        <v>1</v>
      </c>
      <c r="L166" s="127">
        <v>0</v>
      </c>
      <c r="M166" s="57" t="s">
        <v>795</v>
      </c>
      <c r="N166" s="128">
        <v>0</v>
      </c>
      <c r="O166" s="128">
        <v>0</v>
      </c>
      <c r="P166" s="128">
        <v>0</v>
      </c>
      <c r="Q166" s="128">
        <v>0</v>
      </c>
      <c r="R166" s="128">
        <v>0</v>
      </c>
      <c r="S166" s="128">
        <v>0</v>
      </c>
      <c r="T166" s="128">
        <v>0</v>
      </c>
      <c r="U166" s="128">
        <v>0</v>
      </c>
      <c r="V166" s="128">
        <v>0</v>
      </c>
      <c r="W166" s="128">
        <v>0</v>
      </c>
      <c r="X166" s="128">
        <v>0</v>
      </c>
      <c r="Y166" s="128">
        <v>0</v>
      </c>
      <c r="Z166" s="128">
        <v>0</v>
      </c>
      <c r="AA166" s="40">
        <v>0</v>
      </c>
      <c r="AB166" s="57" t="s">
        <v>795</v>
      </c>
      <c r="AC166" s="61" t="s">
        <v>796</v>
      </c>
      <c r="AD166" s="61"/>
    </row>
    <row r="167" spans="1:30" s="7" customFormat="1" ht="63.6" customHeight="1" x14ac:dyDescent="0.25">
      <c r="A167" s="21" t="s">
        <v>790</v>
      </c>
      <c r="B167" s="126" t="s">
        <v>21</v>
      </c>
      <c r="C167" s="126" t="s">
        <v>791</v>
      </c>
      <c r="D167" s="9" t="s">
        <v>792</v>
      </c>
      <c r="E167" s="10">
        <v>2024002880032</v>
      </c>
      <c r="F167" s="9" t="s">
        <v>793</v>
      </c>
      <c r="G167" s="21" t="s">
        <v>805</v>
      </c>
      <c r="H167" s="21" t="s">
        <v>805</v>
      </c>
      <c r="I167" s="11" t="s">
        <v>804</v>
      </c>
      <c r="J167" s="9" t="s">
        <v>108</v>
      </c>
      <c r="K167" s="9">
        <v>0</v>
      </c>
      <c r="L167" s="127">
        <v>520000000</v>
      </c>
      <c r="M167" s="57" t="s">
        <v>795</v>
      </c>
      <c r="N167" s="63">
        <v>0</v>
      </c>
      <c r="O167" s="63">
        <v>320000000</v>
      </c>
      <c r="P167" s="63">
        <v>0</v>
      </c>
      <c r="Q167" s="63">
        <v>200000000</v>
      </c>
      <c r="R167" s="63">
        <v>0</v>
      </c>
      <c r="S167" s="63">
        <v>0</v>
      </c>
      <c r="T167" s="128">
        <v>0</v>
      </c>
      <c r="U167" s="128">
        <v>0</v>
      </c>
      <c r="V167" s="128">
        <v>0</v>
      </c>
      <c r="W167" s="128">
        <v>0</v>
      </c>
      <c r="X167" s="128">
        <v>0</v>
      </c>
      <c r="Y167" s="128">
        <v>0</v>
      </c>
      <c r="Z167" s="128">
        <v>0</v>
      </c>
      <c r="AA167" s="40">
        <v>513044496</v>
      </c>
      <c r="AB167" s="57" t="s">
        <v>795</v>
      </c>
      <c r="AC167" s="61" t="s">
        <v>796</v>
      </c>
      <c r="AD167" s="61"/>
    </row>
    <row r="168" spans="1:30" s="7" customFormat="1" ht="67.5" x14ac:dyDescent="0.25">
      <c r="A168" s="21" t="s">
        <v>790</v>
      </c>
      <c r="B168" s="126" t="s">
        <v>21</v>
      </c>
      <c r="C168" s="126" t="s">
        <v>791</v>
      </c>
      <c r="D168" s="9" t="s">
        <v>792</v>
      </c>
      <c r="E168" s="10">
        <v>2024002880031</v>
      </c>
      <c r="F168" s="130" t="s">
        <v>806</v>
      </c>
      <c r="G168" s="9" t="s">
        <v>807</v>
      </c>
      <c r="H168" s="9" t="s">
        <v>808</v>
      </c>
      <c r="I168" s="9" t="s">
        <v>128</v>
      </c>
      <c r="J168" s="9" t="s">
        <v>108</v>
      </c>
      <c r="K168" s="10">
        <v>280</v>
      </c>
      <c r="L168" s="40">
        <v>200000000</v>
      </c>
      <c r="M168" s="57" t="s">
        <v>795</v>
      </c>
      <c r="N168" s="128">
        <v>0</v>
      </c>
      <c r="O168" s="128">
        <v>50000000</v>
      </c>
      <c r="P168" s="63">
        <v>50000000</v>
      </c>
      <c r="Q168" s="63">
        <v>50000000</v>
      </c>
      <c r="R168" s="63">
        <v>50000000</v>
      </c>
      <c r="S168" s="128">
        <v>0</v>
      </c>
      <c r="T168" s="128">
        <v>0</v>
      </c>
      <c r="U168" s="128">
        <v>0</v>
      </c>
      <c r="V168" s="128">
        <v>0</v>
      </c>
      <c r="W168" s="128">
        <v>0</v>
      </c>
      <c r="X168" s="128">
        <v>0</v>
      </c>
      <c r="Y168" s="128">
        <v>0</v>
      </c>
      <c r="Z168" s="128">
        <v>336</v>
      </c>
      <c r="AA168" s="40">
        <v>135000000</v>
      </c>
      <c r="AB168" s="57" t="s">
        <v>795</v>
      </c>
      <c r="AC168" s="61" t="s">
        <v>809</v>
      </c>
      <c r="AD168" s="61"/>
    </row>
    <row r="169" spans="1:30" s="7" customFormat="1" ht="108" x14ac:dyDescent="0.25">
      <c r="A169" s="21" t="s">
        <v>790</v>
      </c>
      <c r="B169" s="126" t="s">
        <v>21</v>
      </c>
      <c r="C169" s="126" t="s">
        <v>791</v>
      </c>
      <c r="D169" s="9" t="s">
        <v>810</v>
      </c>
      <c r="E169" s="10">
        <v>2024002880132</v>
      </c>
      <c r="F169" s="9" t="s">
        <v>811</v>
      </c>
      <c r="G169" s="9" t="s">
        <v>812</v>
      </c>
      <c r="H169" s="131" t="s">
        <v>813</v>
      </c>
      <c r="I169" s="11" t="s">
        <v>814</v>
      </c>
      <c r="J169" s="9" t="s">
        <v>108</v>
      </c>
      <c r="K169" s="10">
        <v>1</v>
      </c>
      <c r="L169" s="127">
        <v>700000000</v>
      </c>
      <c r="M169" s="57" t="s">
        <v>815</v>
      </c>
      <c r="N169" s="132">
        <v>0</v>
      </c>
      <c r="O169" s="133">
        <v>0</v>
      </c>
      <c r="P169" s="133">
        <v>0</v>
      </c>
      <c r="Q169" s="133">
        <v>0</v>
      </c>
      <c r="R169" s="133">
        <v>350000000</v>
      </c>
      <c r="S169" s="133">
        <v>200000000</v>
      </c>
      <c r="T169" s="133">
        <v>150000000</v>
      </c>
      <c r="U169" s="133">
        <v>0</v>
      </c>
      <c r="V169" s="133">
        <v>0</v>
      </c>
      <c r="W169" s="133">
        <v>0</v>
      </c>
      <c r="X169" s="133">
        <v>0</v>
      </c>
      <c r="Y169" s="133">
        <v>0</v>
      </c>
      <c r="Z169" s="128">
        <v>0</v>
      </c>
      <c r="AA169" s="40">
        <v>450875634</v>
      </c>
      <c r="AB169" s="57" t="s">
        <v>795</v>
      </c>
      <c r="AC169" s="61" t="s">
        <v>816</v>
      </c>
      <c r="AD169" s="61" t="s">
        <v>817</v>
      </c>
    </row>
    <row r="170" spans="1:30" ht="69.75" customHeight="1" x14ac:dyDescent="0.25">
      <c r="A170" s="21" t="s">
        <v>790</v>
      </c>
      <c r="B170" s="126" t="s">
        <v>21</v>
      </c>
      <c r="C170" s="126" t="s">
        <v>791</v>
      </c>
      <c r="D170" s="9" t="s">
        <v>810</v>
      </c>
      <c r="E170" s="10">
        <v>2020002880059</v>
      </c>
      <c r="F170" s="9" t="s">
        <v>818</v>
      </c>
      <c r="G170" s="9" t="s">
        <v>819</v>
      </c>
      <c r="H170" s="9" t="s">
        <v>820</v>
      </c>
      <c r="I170" s="11" t="s">
        <v>821</v>
      </c>
      <c r="J170" s="9" t="s">
        <v>108</v>
      </c>
      <c r="K170" s="10">
        <v>2</v>
      </c>
      <c r="L170" s="134">
        <v>11999400000</v>
      </c>
      <c r="M170" s="57" t="s">
        <v>815</v>
      </c>
      <c r="N170" s="63">
        <v>0</v>
      </c>
      <c r="O170" s="128">
        <v>0</v>
      </c>
      <c r="P170" s="128">
        <v>11999400000</v>
      </c>
      <c r="Q170" s="128">
        <v>0</v>
      </c>
      <c r="R170" s="128">
        <v>0</v>
      </c>
      <c r="S170" s="128">
        <v>0</v>
      </c>
      <c r="T170" s="128">
        <v>0</v>
      </c>
      <c r="U170" s="128">
        <v>0</v>
      </c>
      <c r="V170" s="128">
        <v>0</v>
      </c>
      <c r="W170" s="128">
        <v>0</v>
      </c>
      <c r="X170" s="128">
        <v>0</v>
      </c>
      <c r="Y170" s="128">
        <v>0</v>
      </c>
      <c r="Z170" s="128">
        <v>1</v>
      </c>
      <c r="AA170" s="40">
        <v>9255380377</v>
      </c>
      <c r="AB170" s="57" t="s">
        <v>815</v>
      </c>
      <c r="AC170" s="61" t="s">
        <v>822</v>
      </c>
      <c r="AD170" s="61" t="s">
        <v>823</v>
      </c>
    </row>
    <row r="171" spans="1:30" ht="48.75" customHeight="1" x14ac:dyDescent="0.25">
      <c r="A171" s="21" t="s">
        <v>790</v>
      </c>
      <c r="B171" s="126" t="s">
        <v>21</v>
      </c>
      <c r="C171" s="126" t="s">
        <v>791</v>
      </c>
      <c r="D171" s="9" t="s">
        <v>810</v>
      </c>
      <c r="E171" s="10">
        <v>2020002880059</v>
      </c>
      <c r="F171" s="9" t="s">
        <v>818</v>
      </c>
      <c r="G171" s="9" t="s">
        <v>824</v>
      </c>
      <c r="H171" s="9" t="s">
        <v>825</v>
      </c>
      <c r="I171" s="11" t="s">
        <v>826</v>
      </c>
      <c r="J171" s="9" t="s">
        <v>108</v>
      </c>
      <c r="K171" s="10">
        <v>2</v>
      </c>
      <c r="L171" s="134">
        <v>393810466</v>
      </c>
      <c r="M171" s="57" t="s">
        <v>314</v>
      </c>
      <c r="N171" s="63">
        <v>0</v>
      </c>
      <c r="O171" s="128">
        <v>0</v>
      </c>
      <c r="P171" s="128">
        <v>0</v>
      </c>
      <c r="Q171" s="128">
        <v>393810466</v>
      </c>
      <c r="R171" s="128">
        <v>0</v>
      </c>
      <c r="S171" s="128">
        <v>0</v>
      </c>
      <c r="T171" s="128">
        <v>0</v>
      </c>
      <c r="U171" s="128">
        <v>0</v>
      </c>
      <c r="V171" s="128">
        <v>0</v>
      </c>
      <c r="W171" s="128">
        <v>0</v>
      </c>
      <c r="X171" s="128">
        <v>0</v>
      </c>
      <c r="Y171" s="128">
        <v>0</v>
      </c>
      <c r="Z171" s="128">
        <v>2</v>
      </c>
      <c r="AA171" s="40">
        <v>350000000</v>
      </c>
      <c r="AB171" s="57" t="s">
        <v>314</v>
      </c>
      <c r="AC171" s="61" t="s">
        <v>822</v>
      </c>
      <c r="AD171" s="61" t="s">
        <v>823</v>
      </c>
    </row>
    <row r="172" spans="1:30" ht="48.75" customHeight="1" x14ac:dyDescent="0.25">
      <c r="A172" s="21" t="s">
        <v>790</v>
      </c>
      <c r="B172" s="126" t="s">
        <v>21</v>
      </c>
      <c r="C172" s="126" t="s">
        <v>791</v>
      </c>
      <c r="D172" s="9" t="s">
        <v>810</v>
      </c>
      <c r="E172" s="10">
        <v>2020002880059</v>
      </c>
      <c r="F172" s="9" t="s">
        <v>818</v>
      </c>
      <c r="G172" s="9" t="s">
        <v>824</v>
      </c>
      <c r="H172" s="9" t="s">
        <v>825</v>
      </c>
      <c r="I172" s="11" t="s">
        <v>826</v>
      </c>
      <c r="J172" s="9" t="s">
        <v>108</v>
      </c>
      <c r="K172" s="21" t="s">
        <v>309</v>
      </c>
      <c r="L172" s="134">
        <v>366896000</v>
      </c>
      <c r="M172" s="63" t="s">
        <v>827</v>
      </c>
      <c r="N172" s="63">
        <v>0</v>
      </c>
      <c r="O172" s="128">
        <v>0</v>
      </c>
      <c r="P172" s="128">
        <v>0</v>
      </c>
      <c r="Q172" s="128">
        <v>0</v>
      </c>
      <c r="R172" s="128">
        <v>366896000</v>
      </c>
      <c r="S172" s="128">
        <v>0</v>
      </c>
      <c r="T172" s="128">
        <v>0</v>
      </c>
      <c r="U172" s="128">
        <v>0</v>
      </c>
      <c r="V172" s="128">
        <v>0</v>
      </c>
      <c r="W172" s="128">
        <v>0</v>
      </c>
      <c r="X172" s="128">
        <v>0</v>
      </c>
      <c r="Y172" s="128">
        <v>0</v>
      </c>
      <c r="Z172" s="128">
        <v>0</v>
      </c>
      <c r="AA172" s="40">
        <v>0</v>
      </c>
      <c r="AB172" s="63" t="s">
        <v>827</v>
      </c>
      <c r="AC172" s="61" t="s">
        <v>822</v>
      </c>
      <c r="AD172" s="61" t="s">
        <v>823</v>
      </c>
    </row>
    <row r="173" spans="1:30" ht="48.75" customHeight="1" x14ac:dyDescent="0.25">
      <c r="A173" s="21" t="s">
        <v>790</v>
      </c>
      <c r="B173" s="126" t="s">
        <v>21</v>
      </c>
      <c r="C173" s="126" t="s">
        <v>791</v>
      </c>
      <c r="D173" s="9" t="s">
        <v>810</v>
      </c>
      <c r="E173" s="10">
        <v>2020002880059</v>
      </c>
      <c r="F173" s="9" t="s">
        <v>818</v>
      </c>
      <c r="G173" s="9" t="s">
        <v>824</v>
      </c>
      <c r="H173" s="9" t="s">
        <v>825</v>
      </c>
      <c r="I173" s="11" t="s">
        <v>826</v>
      </c>
      <c r="J173" s="9" t="s">
        <v>108</v>
      </c>
      <c r="K173" s="21" t="s">
        <v>309</v>
      </c>
      <c r="L173" s="134">
        <v>2350209157</v>
      </c>
      <c r="M173" s="63" t="s">
        <v>828</v>
      </c>
      <c r="N173" s="63">
        <v>0</v>
      </c>
      <c r="O173" s="128">
        <v>0</v>
      </c>
      <c r="P173" s="128">
        <v>0</v>
      </c>
      <c r="Q173" s="128">
        <v>0</v>
      </c>
      <c r="R173" s="128">
        <v>0</v>
      </c>
      <c r="S173" s="128">
        <v>0</v>
      </c>
      <c r="T173" s="128">
        <v>0</v>
      </c>
      <c r="U173" s="128">
        <v>0</v>
      </c>
      <c r="V173" s="128">
        <v>2350209157</v>
      </c>
      <c r="W173" s="128">
        <v>0</v>
      </c>
      <c r="X173" s="128">
        <v>0</v>
      </c>
      <c r="Y173" s="128">
        <v>0</v>
      </c>
      <c r="Z173" s="128">
        <v>0</v>
      </c>
      <c r="AA173" s="40">
        <v>500000000</v>
      </c>
      <c r="AB173" s="63" t="s">
        <v>828</v>
      </c>
      <c r="AC173" s="61" t="s">
        <v>822</v>
      </c>
      <c r="AD173" s="61" t="s">
        <v>823</v>
      </c>
    </row>
    <row r="174" spans="1:30" ht="67.5" x14ac:dyDescent="0.25">
      <c r="A174" s="21" t="s">
        <v>790</v>
      </c>
      <c r="B174" s="126" t="s">
        <v>21</v>
      </c>
      <c r="C174" s="126" t="s">
        <v>791</v>
      </c>
      <c r="D174" s="9" t="s">
        <v>810</v>
      </c>
      <c r="E174" s="10">
        <v>2020002880059</v>
      </c>
      <c r="F174" s="9" t="s">
        <v>818</v>
      </c>
      <c r="G174" s="9" t="s">
        <v>829</v>
      </c>
      <c r="H174" s="9" t="s">
        <v>830</v>
      </c>
      <c r="I174" s="11" t="s">
        <v>831</v>
      </c>
      <c r="J174" s="9" t="s">
        <v>108</v>
      </c>
      <c r="K174" s="10">
        <v>1</v>
      </c>
      <c r="L174" s="127">
        <v>0</v>
      </c>
      <c r="M174" s="57" t="s">
        <v>815</v>
      </c>
      <c r="N174" s="63">
        <v>0</v>
      </c>
      <c r="O174" s="128">
        <v>0</v>
      </c>
      <c r="P174" s="128">
        <v>0</v>
      </c>
      <c r="Q174" s="128">
        <v>0</v>
      </c>
      <c r="R174" s="128">
        <v>0</v>
      </c>
      <c r="S174" s="128">
        <v>0</v>
      </c>
      <c r="T174" s="128">
        <v>0</v>
      </c>
      <c r="U174" s="128">
        <v>0</v>
      </c>
      <c r="V174" s="128">
        <v>0</v>
      </c>
      <c r="W174" s="128">
        <v>0</v>
      </c>
      <c r="X174" s="128">
        <v>0</v>
      </c>
      <c r="Y174" s="128">
        <v>0</v>
      </c>
      <c r="Z174" s="128">
        <v>1</v>
      </c>
      <c r="AA174" s="40">
        <v>0</v>
      </c>
      <c r="AB174" s="57" t="s">
        <v>800</v>
      </c>
      <c r="AC174" s="61" t="s">
        <v>832</v>
      </c>
      <c r="AD174" s="61" t="s">
        <v>801</v>
      </c>
    </row>
    <row r="175" spans="1:30" ht="70.5" customHeight="1" x14ac:dyDescent="0.25">
      <c r="A175" s="21" t="s">
        <v>790</v>
      </c>
      <c r="B175" s="126" t="s">
        <v>21</v>
      </c>
      <c r="C175" s="126" t="s">
        <v>791</v>
      </c>
      <c r="D175" s="9" t="s">
        <v>833</v>
      </c>
      <c r="E175" s="10">
        <v>2024002880029</v>
      </c>
      <c r="F175" s="9" t="s">
        <v>834</v>
      </c>
      <c r="G175" s="9" t="s">
        <v>835</v>
      </c>
      <c r="H175" s="131" t="s">
        <v>836</v>
      </c>
      <c r="I175" s="11" t="s">
        <v>619</v>
      </c>
      <c r="J175" s="9" t="s">
        <v>108</v>
      </c>
      <c r="K175" s="10">
        <v>1</v>
      </c>
      <c r="L175" s="127">
        <v>100000000</v>
      </c>
      <c r="M175" s="57" t="s">
        <v>795</v>
      </c>
      <c r="N175" s="63">
        <v>0</v>
      </c>
      <c r="O175" s="128">
        <v>0</v>
      </c>
      <c r="P175" s="128">
        <v>100000000</v>
      </c>
      <c r="Q175" s="128">
        <v>0</v>
      </c>
      <c r="R175" s="128">
        <v>0</v>
      </c>
      <c r="S175" s="128">
        <v>0</v>
      </c>
      <c r="T175" s="128">
        <v>0</v>
      </c>
      <c r="U175" s="128">
        <v>0</v>
      </c>
      <c r="V175" s="128">
        <v>0</v>
      </c>
      <c r="W175" s="128">
        <v>0</v>
      </c>
      <c r="X175" s="128">
        <v>0</v>
      </c>
      <c r="Y175" s="128">
        <v>0</v>
      </c>
      <c r="Z175" s="128">
        <v>0</v>
      </c>
      <c r="AA175" s="40">
        <v>0</v>
      </c>
      <c r="AB175" s="57" t="s">
        <v>795</v>
      </c>
      <c r="AC175" s="61" t="s">
        <v>837</v>
      </c>
      <c r="AD175" s="61" t="s">
        <v>838</v>
      </c>
    </row>
    <row r="176" spans="1:30" ht="53.25" customHeight="1" x14ac:dyDescent="0.25">
      <c r="A176" s="21" t="s">
        <v>790</v>
      </c>
      <c r="B176" s="126" t="s">
        <v>21</v>
      </c>
      <c r="C176" s="126" t="s">
        <v>791</v>
      </c>
      <c r="D176" s="9" t="s">
        <v>833</v>
      </c>
      <c r="E176" s="10">
        <v>2024002880031</v>
      </c>
      <c r="F176" s="9" t="s">
        <v>806</v>
      </c>
      <c r="G176" s="135" t="s">
        <v>839</v>
      </c>
      <c r="H176" s="131" t="s">
        <v>840</v>
      </c>
      <c r="I176" s="11" t="s">
        <v>128</v>
      </c>
      <c r="J176" s="9" t="s">
        <v>108</v>
      </c>
      <c r="K176" s="10">
        <v>80</v>
      </c>
      <c r="L176" s="40">
        <v>200000000</v>
      </c>
      <c r="M176" s="57" t="s">
        <v>795</v>
      </c>
      <c r="N176" s="128">
        <v>0</v>
      </c>
      <c r="O176" s="128">
        <v>50000000</v>
      </c>
      <c r="P176" s="63">
        <v>50000000</v>
      </c>
      <c r="Q176" s="63">
        <v>50000000</v>
      </c>
      <c r="R176" s="63">
        <v>50000000</v>
      </c>
      <c r="S176" s="128">
        <v>0</v>
      </c>
      <c r="T176" s="128">
        <v>0</v>
      </c>
      <c r="U176" s="128">
        <v>0</v>
      </c>
      <c r="V176" s="128">
        <v>0</v>
      </c>
      <c r="W176" s="128">
        <v>0</v>
      </c>
      <c r="X176" s="128">
        <v>0</v>
      </c>
      <c r="Y176" s="128">
        <v>0</v>
      </c>
      <c r="Z176" s="128">
        <v>139</v>
      </c>
      <c r="AA176" s="40">
        <v>155461451</v>
      </c>
      <c r="AB176" s="57" t="s">
        <v>795</v>
      </c>
      <c r="AC176" s="61" t="s">
        <v>809</v>
      </c>
      <c r="AD176" s="61"/>
    </row>
    <row r="177" spans="1:30" ht="69.75" customHeight="1" x14ac:dyDescent="0.25">
      <c r="A177" s="21" t="s">
        <v>790</v>
      </c>
      <c r="B177" s="126" t="s">
        <v>21</v>
      </c>
      <c r="C177" s="126" t="s">
        <v>791</v>
      </c>
      <c r="D177" s="9" t="s">
        <v>833</v>
      </c>
      <c r="E177" s="10">
        <v>2024002880030</v>
      </c>
      <c r="F177" s="9" t="s">
        <v>841</v>
      </c>
      <c r="G177" s="9" t="s">
        <v>842</v>
      </c>
      <c r="H177" s="131" t="s">
        <v>843</v>
      </c>
      <c r="I177" s="11" t="s">
        <v>844</v>
      </c>
      <c r="J177" s="9" t="s">
        <v>108</v>
      </c>
      <c r="K177" s="10">
        <v>950</v>
      </c>
      <c r="L177" s="127">
        <v>3100000000</v>
      </c>
      <c r="M177" s="57" t="s">
        <v>795</v>
      </c>
      <c r="N177" s="128">
        <v>200000000</v>
      </c>
      <c r="O177" s="128">
        <v>300000000</v>
      </c>
      <c r="P177" s="128">
        <v>300000000</v>
      </c>
      <c r="Q177" s="128">
        <v>350000000</v>
      </c>
      <c r="R177" s="128">
        <v>350000000</v>
      </c>
      <c r="S177" s="128">
        <v>300000000</v>
      </c>
      <c r="T177" s="128">
        <v>300000000</v>
      </c>
      <c r="U177" s="128">
        <v>0</v>
      </c>
      <c r="V177" s="128">
        <v>0</v>
      </c>
      <c r="W177" s="128">
        <v>1000000000</v>
      </c>
      <c r="X177" s="128">
        <v>0</v>
      </c>
      <c r="Y177" s="128">
        <v>0</v>
      </c>
      <c r="Z177" s="128">
        <v>1747</v>
      </c>
      <c r="AA177" s="40">
        <v>3038912929</v>
      </c>
      <c r="AB177" s="57" t="s">
        <v>795</v>
      </c>
      <c r="AC177" s="61" t="s">
        <v>845</v>
      </c>
      <c r="AD177" s="61"/>
    </row>
    <row r="178" spans="1:30" ht="69.75" customHeight="1" x14ac:dyDescent="0.25">
      <c r="A178" s="21" t="s">
        <v>790</v>
      </c>
      <c r="B178" s="126" t="s">
        <v>21</v>
      </c>
      <c r="C178" s="126" t="s">
        <v>791</v>
      </c>
      <c r="D178" s="9" t="s">
        <v>833</v>
      </c>
      <c r="E178" s="10">
        <v>2024002880030</v>
      </c>
      <c r="F178" s="9" t="s">
        <v>841</v>
      </c>
      <c r="G178" s="21" t="s">
        <v>846</v>
      </c>
      <c r="H178" s="131" t="s">
        <v>843</v>
      </c>
      <c r="I178" s="11" t="s">
        <v>844</v>
      </c>
      <c r="J178" s="9" t="s">
        <v>108</v>
      </c>
      <c r="K178" s="21" t="s">
        <v>145</v>
      </c>
      <c r="L178" s="127">
        <v>500000000</v>
      </c>
      <c r="M178" s="63" t="s">
        <v>165</v>
      </c>
      <c r="N178" s="128">
        <v>0</v>
      </c>
      <c r="O178" s="128">
        <v>0</v>
      </c>
      <c r="P178" s="128">
        <v>0</v>
      </c>
      <c r="Q178" s="128">
        <v>0</v>
      </c>
      <c r="R178" s="128">
        <v>0</v>
      </c>
      <c r="S178" s="128">
        <v>0</v>
      </c>
      <c r="T178" s="128">
        <v>0</v>
      </c>
      <c r="U178" s="128">
        <v>0</v>
      </c>
      <c r="V178" s="128">
        <v>0</v>
      </c>
      <c r="W178" s="128">
        <v>500000000</v>
      </c>
      <c r="X178" s="128">
        <v>0</v>
      </c>
      <c r="Y178" s="128">
        <v>0</v>
      </c>
      <c r="Z178" s="128">
        <v>0</v>
      </c>
      <c r="AA178" s="40">
        <v>80533394</v>
      </c>
      <c r="AB178" s="65" t="s">
        <v>795</v>
      </c>
      <c r="AC178" s="61" t="s">
        <v>845</v>
      </c>
      <c r="AD178" s="61"/>
    </row>
    <row r="179" spans="1:30" ht="57.75" customHeight="1" x14ac:dyDescent="0.25">
      <c r="A179" s="21" t="s">
        <v>790</v>
      </c>
      <c r="B179" s="126" t="s">
        <v>21</v>
      </c>
      <c r="C179" s="126" t="s">
        <v>791</v>
      </c>
      <c r="D179" s="9" t="s">
        <v>833</v>
      </c>
      <c r="E179" s="10">
        <v>2024002880028</v>
      </c>
      <c r="F179" s="9" t="s">
        <v>847</v>
      </c>
      <c r="G179" s="9" t="s">
        <v>848</v>
      </c>
      <c r="H179" s="131" t="s">
        <v>849</v>
      </c>
      <c r="I179" s="11" t="s">
        <v>347</v>
      </c>
      <c r="J179" s="9" t="s">
        <v>108</v>
      </c>
      <c r="K179" s="10">
        <v>2</v>
      </c>
      <c r="L179" s="127">
        <v>200000000</v>
      </c>
      <c r="M179" s="57" t="s">
        <v>795</v>
      </c>
      <c r="N179" s="128">
        <v>0</v>
      </c>
      <c r="O179" s="128">
        <v>100000000</v>
      </c>
      <c r="P179" s="128">
        <v>50000000</v>
      </c>
      <c r="Q179" s="128">
        <v>50000000</v>
      </c>
      <c r="R179" s="128">
        <v>0</v>
      </c>
      <c r="S179" s="128">
        <v>0</v>
      </c>
      <c r="T179" s="128">
        <v>0</v>
      </c>
      <c r="U179" s="128">
        <v>0</v>
      </c>
      <c r="V179" s="128">
        <v>0</v>
      </c>
      <c r="W179" s="128">
        <v>0</v>
      </c>
      <c r="X179" s="128">
        <v>0</v>
      </c>
      <c r="Y179" s="128">
        <v>0</v>
      </c>
      <c r="Z179" s="128">
        <v>2</v>
      </c>
      <c r="AA179" s="40">
        <v>187388808</v>
      </c>
      <c r="AB179" s="57" t="s">
        <v>795</v>
      </c>
      <c r="AC179" s="61" t="s">
        <v>850</v>
      </c>
      <c r="AD179" s="61"/>
    </row>
    <row r="180" spans="1:30" ht="70.5" customHeight="1" x14ac:dyDescent="0.25">
      <c r="A180" s="21" t="s">
        <v>790</v>
      </c>
      <c r="B180" s="126" t="s">
        <v>21</v>
      </c>
      <c r="C180" s="126" t="s">
        <v>791</v>
      </c>
      <c r="D180" s="9" t="s">
        <v>833</v>
      </c>
      <c r="E180" s="21" t="s">
        <v>851</v>
      </c>
      <c r="F180" s="9" t="s">
        <v>806</v>
      </c>
      <c r="G180" s="130" t="s">
        <v>852</v>
      </c>
      <c r="H180" s="131" t="s">
        <v>852</v>
      </c>
      <c r="I180" s="11" t="s">
        <v>853</v>
      </c>
      <c r="J180" s="9" t="s">
        <v>108</v>
      </c>
      <c r="K180" s="10">
        <v>10</v>
      </c>
      <c r="L180" s="40">
        <v>200000000</v>
      </c>
      <c r="M180" s="57" t="s">
        <v>795</v>
      </c>
      <c r="N180" s="128">
        <v>0</v>
      </c>
      <c r="O180" s="128">
        <v>50000000</v>
      </c>
      <c r="P180" s="63">
        <v>50000000</v>
      </c>
      <c r="Q180" s="63">
        <v>50000000</v>
      </c>
      <c r="R180" s="63">
        <v>50000000</v>
      </c>
      <c r="S180" s="128">
        <v>0</v>
      </c>
      <c r="T180" s="128">
        <v>0</v>
      </c>
      <c r="U180" s="128">
        <v>0</v>
      </c>
      <c r="V180" s="128">
        <v>0</v>
      </c>
      <c r="W180" s="128">
        <v>0</v>
      </c>
      <c r="X180" s="128">
        <v>0</v>
      </c>
      <c r="Y180" s="128">
        <v>0</v>
      </c>
      <c r="Z180" s="128">
        <v>66</v>
      </c>
      <c r="AA180" s="40">
        <v>135000000</v>
      </c>
      <c r="AB180" s="57" t="s">
        <v>795</v>
      </c>
      <c r="AC180" s="61" t="s">
        <v>854</v>
      </c>
      <c r="AD180" s="61"/>
    </row>
    <row r="181" spans="1:30" ht="78" customHeight="1" x14ac:dyDescent="0.25">
      <c r="A181" s="136" t="s">
        <v>431</v>
      </c>
      <c r="B181" s="136" t="s">
        <v>430</v>
      </c>
      <c r="C181" s="136" t="s">
        <v>431</v>
      </c>
      <c r="D181" s="136" t="s">
        <v>432</v>
      </c>
      <c r="E181" s="137">
        <v>2024002880091</v>
      </c>
      <c r="F181" s="136" t="s">
        <v>433</v>
      </c>
      <c r="G181" s="136" t="s">
        <v>434</v>
      </c>
      <c r="H181" s="136" t="s">
        <v>435</v>
      </c>
      <c r="I181" s="136" t="s">
        <v>436</v>
      </c>
      <c r="J181" s="136">
        <v>0</v>
      </c>
      <c r="K181" s="138">
        <v>38.415999999999997</v>
      </c>
      <c r="L181" s="139">
        <v>0</v>
      </c>
      <c r="M181" s="136">
        <v>0</v>
      </c>
      <c r="N181" s="140">
        <v>0</v>
      </c>
      <c r="O181" s="140">
        <v>0</v>
      </c>
      <c r="P181" s="140">
        <v>0</v>
      </c>
      <c r="Q181" s="140">
        <v>0</v>
      </c>
      <c r="R181" s="140">
        <v>0</v>
      </c>
      <c r="S181" s="140">
        <v>0</v>
      </c>
      <c r="T181" s="140">
        <v>0</v>
      </c>
      <c r="U181" s="140">
        <v>0</v>
      </c>
      <c r="V181" s="140">
        <v>0</v>
      </c>
      <c r="W181" s="140">
        <v>0</v>
      </c>
      <c r="X181" s="140">
        <v>0</v>
      </c>
      <c r="Y181" s="140">
        <v>0</v>
      </c>
      <c r="Z181" s="140">
        <v>0</v>
      </c>
      <c r="AA18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1" s="142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1" s="142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1" s="31"/>
    </row>
    <row r="182" spans="1:30" ht="86.65" customHeight="1" x14ac:dyDescent="0.25">
      <c r="A182" s="136" t="s">
        <v>431</v>
      </c>
      <c r="B182" s="19" t="s">
        <v>430</v>
      </c>
      <c r="C182" s="19" t="s">
        <v>431</v>
      </c>
      <c r="D182" s="19" t="s">
        <v>432</v>
      </c>
      <c r="E182" s="19" t="s">
        <v>437</v>
      </c>
      <c r="F182" s="19" t="s">
        <v>433</v>
      </c>
      <c r="G182" s="19" t="s">
        <v>434</v>
      </c>
      <c r="H182" s="19" t="s">
        <v>438</v>
      </c>
      <c r="I182" s="19" t="s">
        <v>439</v>
      </c>
      <c r="J182" s="19" t="s">
        <v>149</v>
      </c>
      <c r="K182" s="19">
        <v>17.678999999999998</v>
      </c>
      <c r="L182" s="143">
        <v>11230844728</v>
      </c>
      <c r="M182" s="19" t="s">
        <v>440</v>
      </c>
      <c r="N182" s="144">
        <v>0</v>
      </c>
      <c r="O182" s="144">
        <v>1020985884.36364</v>
      </c>
      <c r="P182" s="144">
        <v>1020985884.36364</v>
      </c>
      <c r="Q182" s="144">
        <v>1020985884.36364</v>
      </c>
      <c r="R182" s="144">
        <v>1020985884.36364</v>
      </c>
      <c r="S182" s="144">
        <v>1020985884.36364</v>
      </c>
      <c r="T182" s="144">
        <v>1020985884.36364</v>
      </c>
      <c r="U182" s="144">
        <v>1020985884.36364</v>
      </c>
      <c r="V182" s="144">
        <v>1020985884.36364</v>
      </c>
      <c r="W182" s="144">
        <v>1020985884.36364</v>
      </c>
      <c r="X182" s="144">
        <v>1020985884.36364</v>
      </c>
      <c r="Y182" s="144">
        <v>1020985884.36364</v>
      </c>
      <c r="Z182" s="144">
        <f t="shared" ref="Z182:Z197" si="5">SUM(N182:Y182)</f>
        <v>11230844728.00004</v>
      </c>
      <c r="AA18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2" s="31"/>
    </row>
    <row r="183" spans="1:30" ht="66.599999999999994" customHeight="1" x14ac:dyDescent="0.25">
      <c r="A183" s="136" t="s">
        <v>431</v>
      </c>
      <c r="B183" s="136" t="s">
        <v>430</v>
      </c>
      <c r="C183" s="136" t="s">
        <v>431</v>
      </c>
      <c r="D183" s="136" t="s">
        <v>432</v>
      </c>
      <c r="E183" s="136" t="s">
        <v>437</v>
      </c>
      <c r="F183" s="136" t="s">
        <v>433</v>
      </c>
      <c r="G183" s="136" t="s">
        <v>434</v>
      </c>
      <c r="H183" s="136" t="s">
        <v>438</v>
      </c>
      <c r="I183" s="136" t="s">
        <v>439</v>
      </c>
      <c r="J183" s="136" t="s">
        <v>149</v>
      </c>
      <c r="K183" s="138">
        <v>17.678999999999998</v>
      </c>
      <c r="L183" s="139">
        <v>27179784260.52</v>
      </c>
      <c r="M183" s="136" t="s">
        <v>441</v>
      </c>
      <c r="N183" s="146">
        <v>0</v>
      </c>
      <c r="O183" s="146">
        <v>2727272727.2727299</v>
      </c>
      <c r="P183" s="146">
        <v>2727272727.2727299</v>
      </c>
      <c r="Q183" s="146">
        <v>2727272727.2727299</v>
      </c>
      <c r="R183" s="146">
        <v>2727272727.2727299</v>
      </c>
      <c r="S183" s="146">
        <v>2727272727.2727299</v>
      </c>
      <c r="T183" s="146">
        <v>2727272727.2727299</v>
      </c>
      <c r="U183" s="146">
        <v>2727272727.2727299</v>
      </c>
      <c r="V183" s="146">
        <v>2727272727.2727299</v>
      </c>
      <c r="W183" s="146">
        <v>2727272727.2727299</v>
      </c>
      <c r="X183" s="146">
        <v>2727272727.2727299</v>
      </c>
      <c r="Y183" s="146">
        <v>2727272727.2727299</v>
      </c>
      <c r="Z183" s="146">
        <f t="shared" si="5"/>
        <v>30000000000.000023</v>
      </c>
      <c r="AA18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3" s="31"/>
    </row>
    <row r="184" spans="1:30" ht="64.150000000000006" customHeight="1" x14ac:dyDescent="0.25">
      <c r="A184" s="136" t="s">
        <v>431</v>
      </c>
      <c r="B184" s="19" t="s">
        <v>430</v>
      </c>
      <c r="C184" s="19" t="s">
        <v>431</v>
      </c>
      <c r="D184" s="19" t="s">
        <v>432</v>
      </c>
      <c r="E184" s="19" t="s">
        <v>437</v>
      </c>
      <c r="F184" s="19" t="s">
        <v>433</v>
      </c>
      <c r="G184" s="19" t="s">
        <v>434</v>
      </c>
      <c r="H184" s="19" t="s">
        <v>438</v>
      </c>
      <c r="I184" s="19" t="s">
        <v>439</v>
      </c>
      <c r="J184" s="19" t="s">
        <v>149</v>
      </c>
      <c r="K184" s="19">
        <v>17.678999999999998</v>
      </c>
      <c r="L184" s="143">
        <v>4762720000</v>
      </c>
      <c r="M184" s="19" t="s">
        <v>442</v>
      </c>
      <c r="N184" s="144">
        <v>0</v>
      </c>
      <c r="O184" s="144">
        <v>432974545.45454502</v>
      </c>
      <c r="P184" s="144">
        <v>432974545.45454502</v>
      </c>
      <c r="Q184" s="144">
        <v>432974545.45454502</v>
      </c>
      <c r="R184" s="144">
        <v>432974545.45454502</v>
      </c>
      <c r="S184" s="144">
        <v>432974545.45454502</v>
      </c>
      <c r="T184" s="144">
        <v>432974545.45454502</v>
      </c>
      <c r="U184" s="144">
        <v>432974545.45454502</v>
      </c>
      <c r="V184" s="144">
        <v>432974545.45454502</v>
      </c>
      <c r="W184" s="144">
        <v>432974545.45454502</v>
      </c>
      <c r="X184" s="144">
        <v>432974545.45454502</v>
      </c>
      <c r="Y184" s="144">
        <v>432974545.45454502</v>
      </c>
      <c r="Z184" s="144">
        <f t="shared" si="5"/>
        <v>4762719999.9999952</v>
      </c>
      <c r="AA18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4" s="31"/>
    </row>
    <row r="185" spans="1:30" ht="60.6" customHeight="1" x14ac:dyDescent="0.25">
      <c r="A185" s="136" t="s">
        <v>431</v>
      </c>
      <c r="B185" s="136" t="s">
        <v>430</v>
      </c>
      <c r="C185" s="136" t="s">
        <v>431</v>
      </c>
      <c r="D185" s="136" t="s">
        <v>432</v>
      </c>
      <c r="E185" s="137">
        <v>2024002880107</v>
      </c>
      <c r="F185" s="136" t="s">
        <v>443</v>
      </c>
      <c r="G185" s="136" t="s">
        <v>444</v>
      </c>
      <c r="H185" s="136" t="s">
        <v>444</v>
      </c>
      <c r="I185" s="136" t="s">
        <v>445</v>
      </c>
      <c r="J185" s="136" t="s">
        <v>108</v>
      </c>
      <c r="K185" s="138" t="s">
        <v>145</v>
      </c>
      <c r="L185" s="139">
        <v>0</v>
      </c>
      <c r="M185" s="136">
        <v>0</v>
      </c>
      <c r="N185" s="140">
        <v>0</v>
      </c>
      <c r="O185" s="140">
        <v>0</v>
      </c>
      <c r="P185" s="140">
        <v>0</v>
      </c>
      <c r="Q185" s="140">
        <v>0</v>
      </c>
      <c r="R185" s="140">
        <v>0</v>
      </c>
      <c r="S185" s="140">
        <v>0</v>
      </c>
      <c r="T185" s="140">
        <v>0</v>
      </c>
      <c r="U185" s="140">
        <v>0</v>
      </c>
      <c r="V185" s="140">
        <v>0</v>
      </c>
      <c r="W185" s="140">
        <v>0</v>
      </c>
      <c r="X185" s="140">
        <v>0</v>
      </c>
      <c r="Y185" s="140">
        <v>0</v>
      </c>
      <c r="Z185" s="140">
        <f t="shared" si="5"/>
        <v>0</v>
      </c>
      <c r="AA18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5" s="31"/>
    </row>
    <row r="186" spans="1:30" ht="60.6" customHeight="1" x14ac:dyDescent="0.25">
      <c r="A186" s="136" t="s">
        <v>431</v>
      </c>
      <c r="B186" s="19" t="s">
        <v>430</v>
      </c>
      <c r="C186" s="19" t="s">
        <v>431</v>
      </c>
      <c r="D186" s="19" t="s">
        <v>432</v>
      </c>
      <c r="E186" s="106">
        <v>2024002880107</v>
      </c>
      <c r="F186" s="19" t="s">
        <v>443</v>
      </c>
      <c r="G186" s="19" t="s">
        <v>446</v>
      </c>
      <c r="H186" s="19" t="s">
        <v>446</v>
      </c>
      <c r="I186" s="19" t="s">
        <v>447</v>
      </c>
      <c r="J186" s="19" t="s">
        <v>108</v>
      </c>
      <c r="K186" s="19">
        <v>0</v>
      </c>
      <c r="L186" s="143">
        <v>0</v>
      </c>
      <c r="M186" s="19" t="s">
        <v>110</v>
      </c>
      <c r="N186" s="144">
        <v>0</v>
      </c>
      <c r="O186" s="144">
        <v>0</v>
      </c>
      <c r="P186" s="144">
        <v>0</v>
      </c>
      <c r="Q186" s="144">
        <v>0</v>
      </c>
      <c r="R186" s="144">
        <v>0</v>
      </c>
      <c r="S186" s="144">
        <v>0</v>
      </c>
      <c r="T186" s="144">
        <v>0</v>
      </c>
      <c r="U186" s="144">
        <v>0</v>
      </c>
      <c r="V186" s="144">
        <v>0</v>
      </c>
      <c r="W186" s="144">
        <v>0</v>
      </c>
      <c r="X186" s="144">
        <v>0</v>
      </c>
      <c r="Y186" s="144">
        <v>0</v>
      </c>
      <c r="Z186" s="144">
        <f t="shared" si="5"/>
        <v>0</v>
      </c>
      <c r="AA186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6" s="31"/>
    </row>
    <row r="187" spans="1:30" ht="40.15" customHeight="1" x14ac:dyDescent="0.25">
      <c r="A187" s="136" t="s">
        <v>431</v>
      </c>
      <c r="B187" s="136" t="s">
        <v>430</v>
      </c>
      <c r="C187" s="136" t="s">
        <v>431</v>
      </c>
      <c r="D187" s="136" t="s">
        <v>432</v>
      </c>
      <c r="E187" s="136" t="s">
        <v>145</v>
      </c>
      <c r="F187" s="136" t="s">
        <v>448</v>
      </c>
      <c r="G187" s="136" t="s">
        <v>449</v>
      </c>
      <c r="H187" s="136" t="s">
        <v>449</v>
      </c>
      <c r="I187" s="136" t="s">
        <v>450</v>
      </c>
      <c r="J187" s="136" t="s">
        <v>108</v>
      </c>
      <c r="K187" s="136">
        <v>0</v>
      </c>
      <c r="L187" s="139">
        <v>0</v>
      </c>
      <c r="M187" s="136">
        <v>0</v>
      </c>
      <c r="N187" s="140">
        <v>0</v>
      </c>
      <c r="O187" s="140">
        <v>0</v>
      </c>
      <c r="P187" s="140">
        <v>0</v>
      </c>
      <c r="Q187" s="140">
        <v>0</v>
      </c>
      <c r="R187" s="140">
        <v>0</v>
      </c>
      <c r="S187" s="140">
        <v>0</v>
      </c>
      <c r="T187" s="140">
        <v>0</v>
      </c>
      <c r="U187" s="140">
        <v>0</v>
      </c>
      <c r="V187" s="140">
        <v>0</v>
      </c>
      <c r="W187" s="140">
        <v>0</v>
      </c>
      <c r="X187" s="140">
        <v>0</v>
      </c>
      <c r="Y187" s="140">
        <v>0</v>
      </c>
      <c r="Z187" s="140">
        <f t="shared" si="5"/>
        <v>0</v>
      </c>
      <c r="AA18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7" s="31"/>
    </row>
    <row r="188" spans="1:30" ht="40.15" customHeight="1" x14ac:dyDescent="0.25">
      <c r="A188" s="136" t="s">
        <v>431</v>
      </c>
      <c r="B188" s="19" t="s">
        <v>430</v>
      </c>
      <c r="C188" s="19" t="s">
        <v>431</v>
      </c>
      <c r="D188" s="19" t="s">
        <v>432</v>
      </c>
      <c r="E188" s="106">
        <v>2024002880107</v>
      </c>
      <c r="F188" s="19" t="s">
        <v>443</v>
      </c>
      <c r="G188" s="19" t="s">
        <v>451</v>
      </c>
      <c r="H188" s="19" t="s">
        <v>451</v>
      </c>
      <c r="I188" s="19" t="s">
        <v>452</v>
      </c>
      <c r="J188" s="19" t="s">
        <v>149</v>
      </c>
      <c r="K188" s="19">
        <v>2</v>
      </c>
      <c r="L188" s="143">
        <v>0</v>
      </c>
      <c r="M188" s="19">
        <v>0</v>
      </c>
      <c r="N188" s="148">
        <v>0</v>
      </c>
      <c r="O188" s="148">
        <v>0</v>
      </c>
      <c r="P188" s="148">
        <v>0</v>
      </c>
      <c r="Q188" s="148">
        <v>0</v>
      </c>
      <c r="R188" s="148">
        <v>0</v>
      </c>
      <c r="S188" s="148">
        <v>0</v>
      </c>
      <c r="T188" s="148">
        <v>0</v>
      </c>
      <c r="U188" s="148">
        <v>0</v>
      </c>
      <c r="V188" s="148">
        <v>0</v>
      </c>
      <c r="W188" s="148">
        <v>0</v>
      </c>
      <c r="X188" s="148">
        <v>0</v>
      </c>
      <c r="Y188" s="148">
        <v>0</v>
      </c>
      <c r="Z188" s="148">
        <f t="shared" si="5"/>
        <v>0</v>
      </c>
      <c r="AA18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8" s="31"/>
    </row>
    <row r="189" spans="1:30" ht="40.15" customHeight="1" x14ac:dyDescent="0.25">
      <c r="A189" s="136" t="s">
        <v>431</v>
      </c>
      <c r="B189" s="136" t="s">
        <v>430</v>
      </c>
      <c r="C189" s="136" t="s">
        <v>431</v>
      </c>
      <c r="D189" s="136" t="s">
        <v>432</v>
      </c>
      <c r="E189" s="136" t="s">
        <v>453</v>
      </c>
      <c r="F189" s="136" t="s">
        <v>443</v>
      </c>
      <c r="G189" s="136" t="s">
        <v>451</v>
      </c>
      <c r="H189" s="136" t="s">
        <v>451</v>
      </c>
      <c r="I189" s="136" t="s">
        <v>454</v>
      </c>
      <c r="J189" s="136" t="s">
        <v>149</v>
      </c>
      <c r="K189" s="136">
        <v>1</v>
      </c>
      <c r="L189" s="139">
        <v>0</v>
      </c>
      <c r="M189" s="136">
        <v>0</v>
      </c>
      <c r="N189" s="140">
        <v>0</v>
      </c>
      <c r="O189" s="140">
        <v>0</v>
      </c>
      <c r="P189" s="140">
        <v>0</v>
      </c>
      <c r="Q189" s="140">
        <v>0</v>
      </c>
      <c r="R189" s="140">
        <v>0</v>
      </c>
      <c r="S189" s="140">
        <v>0</v>
      </c>
      <c r="T189" s="140">
        <v>0</v>
      </c>
      <c r="U189" s="140">
        <v>0</v>
      </c>
      <c r="V189" s="140">
        <v>0</v>
      </c>
      <c r="W189" s="140">
        <v>0</v>
      </c>
      <c r="X189" s="140">
        <v>0</v>
      </c>
      <c r="Y189" s="140">
        <v>0</v>
      </c>
      <c r="Z189" s="140">
        <f t="shared" si="5"/>
        <v>0</v>
      </c>
      <c r="AA18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8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8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89" s="31"/>
    </row>
    <row r="190" spans="1:30" ht="73.900000000000006" customHeight="1" x14ac:dyDescent="0.25">
      <c r="A190" s="136" t="s">
        <v>431</v>
      </c>
      <c r="B190" s="19" t="s">
        <v>430</v>
      </c>
      <c r="C190" s="19" t="s">
        <v>431</v>
      </c>
      <c r="D190" s="19" t="s">
        <v>432</v>
      </c>
      <c r="E190" s="19" t="s">
        <v>453</v>
      </c>
      <c r="F190" s="19" t="s">
        <v>443</v>
      </c>
      <c r="G190" s="19" t="s">
        <v>451</v>
      </c>
      <c r="H190" s="19" t="s">
        <v>451</v>
      </c>
      <c r="I190" s="19" t="s">
        <v>455</v>
      </c>
      <c r="J190" s="19" t="s">
        <v>149</v>
      </c>
      <c r="K190" s="19">
        <v>1</v>
      </c>
      <c r="L190" s="143">
        <v>0</v>
      </c>
      <c r="M190" s="19">
        <v>0</v>
      </c>
      <c r="N190" s="148">
        <v>0</v>
      </c>
      <c r="O190" s="148">
        <v>0</v>
      </c>
      <c r="P190" s="148">
        <v>0</v>
      </c>
      <c r="Q190" s="148">
        <v>0</v>
      </c>
      <c r="R190" s="148">
        <v>0</v>
      </c>
      <c r="S190" s="148">
        <v>0</v>
      </c>
      <c r="T190" s="148">
        <v>0</v>
      </c>
      <c r="U190" s="148">
        <v>0</v>
      </c>
      <c r="V190" s="148">
        <v>0</v>
      </c>
      <c r="W190" s="148">
        <v>0</v>
      </c>
      <c r="X190" s="148">
        <v>0</v>
      </c>
      <c r="Y190" s="148">
        <v>0</v>
      </c>
      <c r="Z190" s="148">
        <f t="shared" si="5"/>
        <v>0</v>
      </c>
      <c r="AA19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0" s="31"/>
    </row>
    <row r="191" spans="1:30" ht="57" customHeight="1" x14ac:dyDescent="0.25">
      <c r="A191" s="136" t="s">
        <v>431</v>
      </c>
      <c r="B191" s="136" t="s">
        <v>430</v>
      </c>
      <c r="C191" s="136" t="s">
        <v>431</v>
      </c>
      <c r="D191" s="136" t="s">
        <v>432</v>
      </c>
      <c r="E191" s="136" t="s">
        <v>453</v>
      </c>
      <c r="F191" s="136" t="s">
        <v>443</v>
      </c>
      <c r="G191" s="136" t="s">
        <v>451</v>
      </c>
      <c r="H191" s="136" t="s">
        <v>451</v>
      </c>
      <c r="I191" s="136" t="s">
        <v>456</v>
      </c>
      <c r="J191" s="136" t="s">
        <v>149</v>
      </c>
      <c r="K191" s="136">
        <v>1</v>
      </c>
      <c r="L191" s="139">
        <v>6953800000</v>
      </c>
      <c r="M191" s="136" t="s">
        <v>457</v>
      </c>
      <c r="N191" s="140">
        <v>0</v>
      </c>
      <c r="O191" s="140">
        <v>0</v>
      </c>
      <c r="P191" s="140">
        <v>0</v>
      </c>
      <c r="Q191" s="140">
        <v>0</v>
      </c>
      <c r="R191" s="140">
        <v>0</v>
      </c>
      <c r="S191" s="149">
        <v>3476900000</v>
      </c>
      <c r="T191" s="149">
        <v>3476900000</v>
      </c>
      <c r="U191" s="140">
        <v>0</v>
      </c>
      <c r="V191" s="140">
        <v>0</v>
      </c>
      <c r="W191" s="140">
        <v>0</v>
      </c>
      <c r="X191" s="140">
        <v>0</v>
      </c>
      <c r="Y191" s="140">
        <v>0</v>
      </c>
      <c r="Z191" s="140">
        <f t="shared" si="5"/>
        <v>6953800000</v>
      </c>
      <c r="AA19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1" s="31"/>
    </row>
    <row r="192" spans="1:30" ht="40.15" customHeight="1" x14ac:dyDescent="0.25">
      <c r="A192" s="136" t="s">
        <v>431</v>
      </c>
      <c r="B192" s="19" t="s">
        <v>430</v>
      </c>
      <c r="C192" s="19" t="s">
        <v>431</v>
      </c>
      <c r="D192" s="19" t="s">
        <v>432</v>
      </c>
      <c r="E192" s="19" t="s">
        <v>453</v>
      </c>
      <c r="F192" s="19" t="s">
        <v>443</v>
      </c>
      <c r="G192" s="19" t="s">
        <v>458</v>
      </c>
      <c r="H192" s="19" t="s">
        <v>458</v>
      </c>
      <c r="I192" s="19" t="s">
        <v>459</v>
      </c>
      <c r="J192" s="19" t="s">
        <v>149</v>
      </c>
      <c r="K192" s="19">
        <v>2</v>
      </c>
      <c r="L192" s="143">
        <v>5424625724</v>
      </c>
      <c r="M192" s="19" t="s">
        <v>460</v>
      </c>
      <c r="N192" s="148">
        <v>0</v>
      </c>
      <c r="O192" s="148">
        <v>0</v>
      </c>
      <c r="P192" s="148">
        <v>0</v>
      </c>
      <c r="Q192" s="148">
        <v>0</v>
      </c>
      <c r="R192" s="148">
        <v>678078215.5</v>
      </c>
      <c r="S192" s="148">
        <v>678078215.5</v>
      </c>
      <c r="T192" s="148">
        <v>678078215.5</v>
      </c>
      <c r="U192" s="148">
        <v>678078215.5</v>
      </c>
      <c r="V192" s="148">
        <v>678078215.5</v>
      </c>
      <c r="W192" s="148">
        <v>678078215.5</v>
      </c>
      <c r="X192" s="148">
        <v>678078215.5</v>
      </c>
      <c r="Y192" s="148">
        <v>678078215.5</v>
      </c>
      <c r="Z192" s="148">
        <f t="shared" si="5"/>
        <v>5424625724</v>
      </c>
      <c r="AA19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2" s="31"/>
    </row>
    <row r="193" spans="1:30" ht="40.15" customHeight="1" x14ac:dyDescent="0.25">
      <c r="A193" s="136" t="s">
        <v>431</v>
      </c>
      <c r="B193" s="136" t="s">
        <v>430</v>
      </c>
      <c r="C193" s="136" t="s">
        <v>431</v>
      </c>
      <c r="D193" s="136" t="s">
        <v>432</v>
      </c>
      <c r="E193" s="136" t="s">
        <v>453</v>
      </c>
      <c r="F193" s="136" t="s">
        <v>443</v>
      </c>
      <c r="G193" s="136" t="s">
        <v>458</v>
      </c>
      <c r="H193" s="136" t="s">
        <v>458</v>
      </c>
      <c r="I193" s="136" t="s">
        <v>461</v>
      </c>
      <c r="J193" s="136" t="s">
        <v>149</v>
      </c>
      <c r="K193" s="136">
        <v>1</v>
      </c>
      <c r="L193" s="139">
        <v>7191853248</v>
      </c>
      <c r="M193" s="136" t="s">
        <v>462</v>
      </c>
      <c r="N193" s="140">
        <v>0</v>
      </c>
      <c r="O193" s="140">
        <v>0</v>
      </c>
      <c r="P193" s="140">
        <v>0</v>
      </c>
      <c r="Q193" s="140">
        <v>0</v>
      </c>
      <c r="R193" s="140">
        <v>898981656</v>
      </c>
      <c r="S193" s="140">
        <v>898981656</v>
      </c>
      <c r="T193" s="140">
        <v>898981656</v>
      </c>
      <c r="U193" s="140">
        <v>898981656</v>
      </c>
      <c r="V193" s="140">
        <v>898981656</v>
      </c>
      <c r="W193" s="140">
        <v>898981656</v>
      </c>
      <c r="X193" s="140">
        <v>898981656</v>
      </c>
      <c r="Y193" s="140">
        <v>898981656</v>
      </c>
      <c r="Z193" s="140">
        <f t="shared" si="5"/>
        <v>7191853248</v>
      </c>
      <c r="AA19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3" s="31"/>
    </row>
    <row r="194" spans="1:30" ht="71.650000000000006" customHeight="1" x14ac:dyDescent="0.25">
      <c r="A194" s="136" t="s">
        <v>431</v>
      </c>
      <c r="B194" s="19" t="s">
        <v>430</v>
      </c>
      <c r="C194" s="19" t="s">
        <v>431</v>
      </c>
      <c r="D194" s="150" t="s">
        <v>432</v>
      </c>
      <c r="E194" s="150" t="s">
        <v>453</v>
      </c>
      <c r="F194" s="150" t="s">
        <v>443</v>
      </c>
      <c r="G194" s="19" t="s">
        <v>451</v>
      </c>
      <c r="H194" s="150" t="s">
        <v>463</v>
      </c>
      <c r="I194" s="150" t="s">
        <v>464</v>
      </c>
      <c r="J194" s="19" t="s">
        <v>108</v>
      </c>
      <c r="K194" s="19">
        <v>0</v>
      </c>
      <c r="L194" s="151">
        <v>0</v>
      </c>
      <c r="M194" s="19">
        <v>0</v>
      </c>
      <c r="N194" s="148">
        <v>0</v>
      </c>
      <c r="O194" s="148">
        <v>0</v>
      </c>
      <c r="P194" s="148">
        <v>0</v>
      </c>
      <c r="Q194" s="148">
        <v>0</v>
      </c>
      <c r="R194" s="148">
        <v>0</v>
      </c>
      <c r="S194" s="148">
        <v>0</v>
      </c>
      <c r="T194" s="148">
        <v>0</v>
      </c>
      <c r="U194" s="148">
        <v>0</v>
      </c>
      <c r="V194" s="148">
        <v>0</v>
      </c>
      <c r="W194" s="148">
        <v>0</v>
      </c>
      <c r="X194" s="148">
        <v>0</v>
      </c>
      <c r="Y194" s="148">
        <v>0</v>
      </c>
      <c r="Z194" s="148">
        <f t="shared" si="5"/>
        <v>0</v>
      </c>
      <c r="AA19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4" s="31"/>
    </row>
    <row r="195" spans="1:30" ht="40.15" customHeight="1" x14ac:dyDescent="0.25">
      <c r="A195" s="136" t="s">
        <v>431</v>
      </c>
      <c r="B195" s="136" t="s">
        <v>430</v>
      </c>
      <c r="C195" s="136" t="s">
        <v>431</v>
      </c>
      <c r="D195" s="136" t="s">
        <v>432</v>
      </c>
      <c r="E195" s="137">
        <v>2024002880101</v>
      </c>
      <c r="F195" s="136" t="s">
        <v>465</v>
      </c>
      <c r="G195" s="152" t="s">
        <v>466</v>
      </c>
      <c r="H195" s="136" t="s">
        <v>467</v>
      </c>
      <c r="I195" s="136" t="s">
        <v>468</v>
      </c>
      <c r="J195" s="136" t="s">
        <v>108</v>
      </c>
      <c r="K195" s="136">
        <v>1</v>
      </c>
      <c r="L195" s="153">
        <v>0</v>
      </c>
      <c r="M195" s="136">
        <v>0</v>
      </c>
      <c r="N195" s="140">
        <v>0</v>
      </c>
      <c r="O195" s="140">
        <v>0</v>
      </c>
      <c r="P195" s="140">
        <v>0</v>
      </c>
      <c r="Q195" s="140">
        <v>0</v>
      </c>
      <c r="R195" s="140">
        <v>0</v>
      </c>
      <c r="S195" s="140">
        <v>0</v>
      </c>
      <c r="T195" s="140">
        <v>0</v>
      </c>
      <c r="U195" s="140">
        <v>0</v>
      </c>
      <c r="V195" s="140">
        <v>0</v>
      </c>
      <c r="W195" s="140">
        <v>0</v>
      </c>
      <c r="X195" s="140">
        <v>0</v>
      </c>
      <c r="Y195" s="140">
        <v>0</v>
      </c>
      <c r="Z195" s="140">
        <f t="shared" si="5"/>
        <v>0</v>
      </c>
      <c r="AA19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5" s="31"/>
    </row>
    <row r="196" spans="1:30" ht="40.15" customHeight="1" x14ac:dyDescent="0.25">
      <c r="A196" s="136" t="s">
        <v>431</v>
      </c>
      <c r="B196" s="19" t="s">
        <v>430</v>
      </c>
      <c r="C196" s="19" t="s">
        <v>431</v>
      </c>
      <c r="D196" s="150" t="s">
        <v>432</v>
      </c>
      <c r="E196" s="106">
        <v>2024002880101</v>
      </c>
      <c r="F196" s="150" t="s">
        <v>465</v>
      </c>
      <c r="G196" s="150" t="s">
        <v>469</v>
      </c>
      <c r="H196" s="150" t="s">
        <v>467</v>
      </c>
      <c r="I196" s="150" t="s">
        <v>470</v>
      </c>
      <c r="J196" s="19" t="s">
        <v>108</v>
      </c>
      <c r="K196" s="19">
        <v>0</v>
      </c>
      <c r="L196" s="151">
        <v>0</v>
      </c>
      <c r="M196" s="19">
        <v>0</v>
      </c>
      <c r="N196" s="148">
        <v>0</v>
      </c>
      <c r="O196" s="148">
        <v>0</v>
      </c>
      <c r="P196" s="148">
        <v>0</v>
      </c>
      <c r="Q196" s="148">
        <v>0</v>
      </c>
      <c r="R196" s="148">
        <v>0</v>
      </c>
      <c r="S196" s="148">
        <v>0</v>
      </c>
      <c r="T196" s="148">
        <v>0</v>
      </c>
      <c r="U196" s="148">
        <v>0</v>
      </c>
      <c r="V196" s="148">
        <v>0</v>
      </c>
      <c r="W196" s="148">
        <v>0</v>
      </c>
      <c r="X196" s="148">
        <v>0</v>
      </c>
      <c r="Y196" s="148">
        <v>0</v>
      </c>
      <c r="Z196" s="148">
        <f t="shared" si="5"/>
        <v>0</v>
      </c>
      <c r="AA196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6" s="31"/>
    </row>
    <row r="197" spans="1:30" ht="47.45" customHeight="1" x14ac:dyDescent="0.25">
      <c r="A197" s="136" t="s">
        <v>431</v>
      </c>
      <c r="B197" s="136" t="s">
        <v>430</v>
      </c>
      <c r="C197" s="136" t="s">
        <v>431</v>
      </c>
      <c r="D197" s="136" t="s">
        <v>432</v>
      </c>
      <c r="E197" s="136" t="s">
        <v>471</v>
      </c>
      <c r="F197" s="136" t="s">
        <v>465</v>
      </c>
      <c r="G197" s="136" t="s">
        <v>472</v>
      </c>
      <c r="H197" s="136" t="s">
        <v>473</v>
      </c>
      <c r="I197" s="136" t="s">
        <v>474</v>
      </c>
      <c r="J197" s="136" t="s">
        <v>149</v>
      </c>
      <c r="K197" s="136">
        <v>1</v>
      </c>
      <c r="L197" s="153">
        <v>0</v>
      </c>
      <c r="M197" s="136">
        <v>0</v>
      </c>
      <c r="N197" s="140">
        <v>0</v>
      </c>
      <c r="O197" s="140">
        <v>0</v>
      </c>
      <c r="P197" s="140">
        <v>0</v>
      </c>
      <c r="Q197" s="140">
        <v>0</v>
      </c>
      <c r="R197" s="140">
        <v>0</v>
      </c>
      <c r="S197" s="140">
        <v>0</v>
      </c>
      <c r="T197" s="140">
        <v>0</v>
      </c>
      <c r="U197" s="140">
        <v>0</v>
      </c>
      <c r="V197" s="140">
        <v>0</v>
      </c>
      <c r="W197" s="140">
        <v>0</v>
      </c>
      <c r="X197" s="140">
        <v>0</v>
      </c>
      <c r="Y197" s="140">
        <v>0</v>
      </c>
      <c r="Z197" s="140">
        <f t="shared" si="5"/>
        <v>0</v>
      </c>
      <c r="AA19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7" s="31"/>
    </row>
    <row r="198" spans="1:30" ht="47.45" customHeight="1" x14ac:dyDescent="0.25">
      <c r="A198" s="136" t="s">
        <v>431</v>
      </c>
      <c r="B198" s="19" t="s">
        <v>430</v>
      </c>
      <c r="C198" s="19" t="s">
        <v>431</v>
      </c>
      <c r="D198" s="19" t="s">
        <v>432</v>
      </c>
      <c r="E198" s="106">
        <v>2024002880067</v>
      </c>
      <c r="F198" s="19" t="s">
        <v>475</v>
      </c>
      <c r="G198" s="19" t="s">
        <v>476</v>
      </c>
      <c r="H198" s="19" t="s">
        <v>477</v>
      </c>
      <c r="I198" s="19" t="s">
        <v>478</v>
      </c>
      <c r="J198" s="19" t="s">
        <v>149</v>
      </c>
      <c r="K198" s="150" t="s">
        <v>140</v>
      </c>
      <c r="L198" s="151">
        <v>50000000</v>
      </c>
      <c r="M198" s="19" t="s">
        <v>110</v>
      </c>
      <c r="N198" s="148">
        <v>0</v>
      </c>
      <c r="O198" s="148">
        <v>0</v>
      </c>
      <c r="P198" s="148">
        <v>0</v>
      </c>
      <c r="Q198" s="148">
        <v>0</v>
      </c>
      <c r="R198" s="148">
        <v>0</v>
      </c>
      <c r="S198" s="148">
        <v>25000000</v>
      </c>
      <c r="T198" s="148">
        <v>25000000</v>
      </c>
      <c r="U198" s="148">
        <v>0</v>
      </c>
      <c r="V198" s="148">
        <v>0</v>
      </c>
      <c r="W198" s="148">
        <v>0</v>
      </c>
      <c r="X198" s="148">
        <v>0</v>
      </c>
      <c r="Y198" s="148">
        <v>0</v>
      </c>
      <c r="Z198" s="148">
        <f>SUM(N198:Y198)</f>
        <v>50000000</v>
      </c>
      <c r="AA19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8" s="31"/>
    </row>
    <row r="199" spans="1:30" ht="47.45" customHeight="1" x14ac:dyDescent="0.25">
      <c r="A199" s="136" t="s">
        <v>431</v>
      </c>
      <c r="B199" s="136" t="s">
        <v>430</v>
      </c>
      <c r="C199" s="136" t="s">
        <v>431</v>
      </c>
      <c r="D199" s="136" t="s">
        <v>432</v>
      </c>
      <c r="E199" s="137">
        <v>2024002880067</v>
      </c>
      <c r="F199" s="136" t="s">
        <v>475</v>
      </c>
      <c r="G199" s="136" t="s">
        <v>479</v>
      </c>
      <c r="H199" s="136" t="s">
        <v>480</v>
      </c>
      <c r="I199" s="136" t="s">
        <v>481</v>
      </c>
      <c r="J199" s="136" t="s">
        <v>149</v>
      </c>
      <c r="K199" s="138">
        <v>1</v>
      </c>
      <c r="L199" s="153">
        <v>250000000</v>
      </c>
      <c r="M199" s="136" t="s">
        <v>110</v>
      </c>
      <c r="N199" s="140">
        <v>0</v>
      </c>
      <c r="O199" s="140">
        <v>0</v>
      </c>
      <c r="P199" s="140">
        <v>0</v>
      </c>
      <c r="Q199" s="140">
        <v>0</v>
      </c>
      <c r="R199" s="140">
        <v>0</v>
      </c>
      <c r="S199" s="140">
        <v>0</v>
      </c>
      <c r="T199" s="140">
        <v>41666666.666666701</v>
      </c>
      <c r="U199" s="140">
        <v>41666666.666666701</v>
      </c>
      <c r="V199" s="140">
        <v>41666666.666666701</v>
      </c>
      <c r="W199" s="140">
        <v>41666666.666666701</v>
      </c>
      <c r="X199" s="140">
        <v>41666666.666666701</v>
      </c>
      <c r="Y199" s="140">
        <v>41666666.666666701</v>
      </c>
      <c r="Z199" s="140">
        <f>SUM(N199:Y199)</f>
        <v>250000000.00000018</v>
      </c>
      <c r="AA19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19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19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199" s="31"/>
    </row>
    <row r="200" spans="1:30" ht="47.45" customHeight="1" x14ac:dyDescent="0.25">
      <c r="A200" s="136" t="s">
        <v>431</v>
      </c>
      <c r="B200" s="19" t="s">
        <v>430</v>
      </c>
      <c r="C200" s="19" t="s">
        <v>431</v>
      </c>
      <c r="D200" s="150" t="s">
        <v>432</v>
      </c>
      <c r="E200" s="150" t="s">
        <v>482</v>
      </c>
      <c r="F200" s="150" t="s">
        <v>475</v>
      </c>
      <c r="G200" s="150" t="s">
        <v>483</v>
      </c>
      <c r="H200" s="150" t="s">
        <v>483</v>
      </c>
      <c r="I200" s="150" t="s">
        <v>484</v>
      </c>
      <c r="J200" s="19" t="s">
        <v>149</v>
      </c>
      <c r="K200" s="150" t="s">
        <v>485</v>
      </c>
      <c r="L200" s="151">
        <v>340000000</v>
      </c>
      <c r="M200" s="19" t="s">
        <v>110</v>
      </c>
      <c r="N200" s="148">
        <v>0</v>
      </c>
      <c r="O200" s="148">
        <v>0</v>
      </c>
      <c r="P200" s="148">
        <v>80000000</v>
      </c>
      <c r="Q200" s="148">
        <v>80000000</v>
      </c>
      <c r="R200" s="148">
        <v>80000000</v>
      </c>
      <c r="S200" s="148">
        <v>80000000</v>
      </c>
      <c r="T200" s="148">
        <v>80000000</v>
      </c>
      <c r="U200" s="148">
        <v>80000000</v>
      </c>
      <c r="V200" s="148">
        <v>80000000</v>
      </c>
      <c r="W200" s="148">
        <v>80000000</v>
      </c>
      <c r="X200" s="148">
        <v>0</v>
      </c>
      <c r="Y200" s="148">
        <v>0</v>
      </c>
      <c r="Z200" s="148">
        <f>SUM(N200:Y200)</f>
        <v>640000000</v>
      </c>
      <c r="AA20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0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0" s="31"/>
    </row>
    <row r="201" spans="1:30" ht="47.45" customHeight="1" x14ac:dyDescent="0.25">
      <c r="A201" s="136" t="s">
        <v>431</v>
      </c>
      <c r="B201" s="136" t="s">
        <v>430</v>
      </c>
      <c r="C201" s="136" t="s">
        <v>431</v>
      </c>
      <c r="D201" s="136" t="s">
        <v>486</v>
      </c>
      <c r="E201" s="137">
        <v>2024002880072</v>
      </c>
      <c r="F201" s="136" t="s">
        <v>487</v>
      </c>
      <c r="G201" s="136" t="s">
        <v>488</v>
      </c>
      <c r="H201" s="136" t="s">
        <v>488</v>
      </c>
      <c r="I201" s="136" t="s">
        <v>489</v>
      </c>
      <c r="J201" s="136" t="s">
        <v>108</v>
      </c>
      <c r="K201" s="136">
        <v>2</v>
      </c>
      <c r="L201" s="139">
        <v>90000000</v>
      </c>
      <c r="M201" s="136" t="s">
        <v>110</v>
      </c>
      <c r="N201" s="140">
        <v>0</v>
      </c>
      <c r="O201" s="140">
        <v>0</v>
      </c>
      <c r="P201" s="154">
        <v>11250000</v>
      </c>
      <c r="Q201" s="154">
        <v>11250000</v>
      </c>
      <c r="R201" s="154">
        <v>11250000</v>
      </c>
      <c r="S201" s="154">
        <v>11250000</v>
      </c>
      <c r="T201" s="154">
        <v>11250000</v>
      </c>
      <c r="U201" s="154">
        <v>11250000</v>
      </c>
      <c r="V201" s="154">
        <v>11250000</v>
      </c>
      <c r="W201" s="154">
        <v>11250000</v>
      </c>
      <c r="X201" s="140">
        <v>0</v>
      </c>
      <c r="Y201" s="140">
        <v>0</v>
      </c>
      <c r="Z201" s="140">
        <f t="shared" ref="Z201:Z203" si="6">SUM(N201:Y201)</f>
        <v>90000000</v>
      </c>
      <c r="AA20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0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1" s="31"/>
    </row>
    <row r="202" spans="1:30" ht="47.45" customHeight="1" x14ac:dyDescent="0.25">
      <c r="A202" s="136" t="s">
        <v>431</v>
      </c>
      <c r="B202" s="19" t="s">
        <v>430</v>
      </c>
      <c r="C202" s="19" t="s">
        <v>431</v>
      </c>
      <c r="D202" s="19" t="s">
        <v>486</v>
      </c>
      <c r="E202" s="150" t="s">
        <v>490</v>
      </c>
      <c r="F202" s="19" t="s">
        <v>487</v>
      </c>
      <c r="G202" s="19" t="s">
        <v>488</v>
      </c>
      <c r="H202" s="19" t="s">
        <v>488</v>
      </c>
      <c r="I202" s="19" t="s">
        <v>489</v>
      </c>
      <c r="J202" s="19" t="s">
        <v>108</v>
      </c>
      <c r="K202" s="19">
        <v>2</v>
      </c>
      <c r="L202" s="143">
        <v>88000000</v>
      </c>
      <c r="M202" s="19" t="s">
        <v>491</v>
      </c>
      <c r="N202" s="148">
        <v>0</v>
      </c>
      <c r="O202" s="148">
        <v>0</v>
      </c>
      <c r="P202" s="148">
        <v>0</v>
      </c>
      <c r="Q202" s="148">
        <v>9777777.7777777798</v>
      </c>
      <c r="R202" s="148">
        <v>9777777.7777777798</v>
      </c>
      <c r="S202" s="148">
        <v>9777777.7777777798</v>
      </c>
      <c r="T202" s="148">
        <v>9777777.7777777798</v>
      </c>
      <c r="U202" s="148">
        <v>9777777.7777777798</v>
      </c>
      <c r="V202" s="148">
        <v>9777777.7777777798</v>
      </c>
      <c r="W202" s="148">
        <v>9777777.7777777798</v>
      </c>
      <c r="X202" s="148">
        <v>9777777.7777777798</v>
      </c>
      <c r="Y202" s="148">
        <v>9777777.7777777798</v>
      </c>
      <c r="Z202" s="148">
        <f t="shared" si="6"/>
        <v>88000000</v>
      </c>
      <c r="AA20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0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2" s="31"/>
    </row>
    <row r="203" spans="1:30" ht="47.45" customHeight="1" x14ac:dyDescent="0.25">
      <c r="A203" s="136" t="s">
        <v>431</v>
      </c>
      <c r="B203" s="138" t="s">
        <v>430</v>
      </c>
      <c r="C203" s="138" t="s">
        <v>431</v>
      </c>
      <c r="D203" s="152" t="s">
        <v>492</v>
      </c>
      <c r="E203" s="152" t="s">
        <v>490</v>
      </c>
      <c r="F203" s="152" t="s">
        <v>487</v>
      </c>
      <c r="G203" s="152" t="s">
        <v>493</v>
      </c>
      <c r="H203" s="152" t="s">
        <v>493</v>
      </c>
      <c r="I203" s="152" t="s">
        <v>494</v>
      </c>
      <c r="J203" s="136" t="s">
        <v>149</v>
      </c>
      <c r="K203" s="152" t="s">
        <v>140</v>
      </c>
      <c r="L203" s="139">
        <v>75000000</v>
      </c>
      <c r="M203" s="136" t="s">
        <v>491</v>
      </c>
      <c r="N203" s="140">
        <v>0</v>
      </c>
      <c r="O203" s="140">
        <v>0</v>
      </c>
      <c r="P203" s="140">
        <v>7500000</v>
      </c>
      <c r="Q203" s="140">
        <v>7500000</v>
      </c>
      <c r="R203" s="140">
        <v>7500000</v>
      </c>
      <c r="S203" s="140">
        <v>7500000</v>
      </c>
      <c r="T203" s="140">
        <v>7500000</v>
      </c>
      <c r="U203" s="140">
        <v>7500000</v>
      </c>
      <c r="V203" s="140">
        <v>7500000</v>
      </c>
      <c r="W203" s="140">
        <v>7500000</v>
      </c>
      <c r="X203" s="140">
        <v>7500000</v>
      </c>
      <c r="Y203" s="140">
        <v>7500000</v>
      </c>
      <c r="Z203" s="140">
        <f t="shared" si="6"/>
        <v>75000000</v>
      </c>
      <c r="AA20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0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3" s="31"/>
    </row>
    <row r="204" spans="1:30" ht="47.45" customHeight="1" x14ac:dyDescent="0.25">
      <c r="A204" s="136" t="s">
        <v>431</v>
      </c>
      <c r="B204" s="8" t="s">
        <v>430</v>
      </c>
      <c r="C204" s="8" t="s">
        <v>431</v>
      </c>
      <c r="D204" s="150" t="s">
        <v>492</v>
      </c>
      <c r="E204" s="150" t="s">
        <v>490</v>
      </c>
      <c r="F204" s="150" t="s">
        <v>487</v>
      </c>
      <c r="G204" s="150" t="s">
        <v>493</v>
      </c>
      <c r="H204" s="150" t="s">
        <v>493</v>
      </c>
      <c r="I204" s="150" t="s">
        <v>494</v>
      </c>
      <c r="J204" s="19" t="s">
        <v>149</v>
      </c>
      <c r="K204" s="150" t="s">
        <v>145</v>
      </c>
      <c r="L204" s="143">
        <v>7000000</v>
      </c>
      <c r="M204" s="19" t="s">
        <v>495</v>
      </c>
      <c r="N204" s="148">
        <v>0</v>
      </c>
      <c r="O204" s="148">
        <v>0</v>
      </c>
      <c r="P204" s="148">
        <v>0</v>
      </c>
      <c r="Q204" s="148">
        <v>0</v>
      </c>
      <c r="R204" s="148">
        <v>0</v>
      </c>
      <c r="S204" s="148">
        <v>0</v>
      </c>
      <c r="T204" s="148">
        <v>0</v>
      </c>
      <c r="U204" s="148">
        <v>0</v>
      </c>
      <c r="V204" s="148">
        <v>0</v>
      </c>
      <c r="W204" s="148">
        <v>0</v>
      </c>
      <c r="X204" s="148">
        <v>0</v>
      </c>
      <c r="Y204" s="148">
        <v>0</v>
      </c>
      <c r="Z204" s="148">
        <v>0</v>
      </c>
      <c r="AA204" s="92">
        <v>0</v>
      </c>
      <c r="AB20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4" s="31"/>
    </row>
    <row r="205" spans="1:30" ht="47.45" customHeight="1" x14ac:dyDescent="0.25">
      <c r="A205" s="136" t="s">
        <v>431</v>
      </c>
      <c r="B205" s="136" t="s">
        <v>430</v>
      </c>
      <c r="C205" s="136" t="s">
        <v>431</v>
      </c>
      <c r="D205" s="136" t="s">
        <v>492</v>
      </c>
      <c r="E205" s="137">
        <v>2024002880072</v>
      </c>
      <c r="F205" s="136" t="s">
        <v>487</v>
      </c>
      <c r="G205" s="136" t="s">
        <v>496</v>
      </c>
      <c r="H205" s="136" t="s">
        <v>497</v>
      </c>
      <c r="I205" s="136" t="s">
        <v>498</v>
      </c>
      <c r="J205" s="136" t="s">
        <v>108</v>
      </c>
      <c r="K205" s="138" t="s">
        <v>499</v>
      </c>
      <c r="L205" s="139">
        <v>53500183</v>
      </c>
      <c r="M205" s="136" t="s">
        <v>491</v>
      </c>
      <c r="N205" s="140">
        <v>0</v>
      </c>
      <c r="O205" s="140">
        <v>0</v>
      </c>
      <c r="P205" s="140">
        <v>5350018.3</v>
      </c>
      <c r="Q205" s="140">
        <v>5350018.3</v>
      </c>
      <c r="R205" s="140">
        <v>5350018.3</v>
      </c>
      <c r="S205" s="140">
        <v>5350018.3</v>
      </c>
      <c r="T205" s="140">
        <v>5350018.3</v>
      </c>
      <c r="U205" s="140">
        <v>5350018.3</v>
      </c>
      <c r="V205" s="140">
        <v>5350018.3</v>
      </c>
      <c r="W205" s="140">
        <v>5350018.3</v>
      </c>
      <c r="X205" s="140">
        <v>5350018.3</v>
      </c>
      <c r="Y205" s="140">
        <v>5350018.3</v>
      </c>
      <c r="Z205" s="140">
        <f>SUM(N205:Y205)</f>
        <v>53500182.999999993</v>
      </c>
      <c r="AA20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0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5" s="31"/>
    </row>
    <row r="206" spans="1:30" ht="47.45" customHeight="1" x14ac:dyDescent="0.25">
      <c r="A206" s="136" t="s">
        <v>431</v>
      </c>
      <c r="B206" s="19" t="s">
        <v>430</v>
      </c>
      <c r="C206" s="19" t="s">
        <v>431</v>
      </c>
      <c r="D206" s="19" t="s">
        <v>492</v>
      </c>
      <c r="E206" s="106">
        <v>2024002880072</v>
      </c>
      <c r="F206" s="19" t="s">
        <v>487</v>
      </c>
      <c r="G206" s="19" t="s">
        <v>496</v>
      </c>
      <c r="H206" s="19" t="s">
        <v>497</v>
      </c>
      <c r="I206" s="19" t="s">
        <v>498</v>
      </c>
      <c r="J206" s="19" t="s">
        <v>108</v>
      </c>
      <c r="K206" s="8" t="s">
        <v>499</v>
      </c>
      <c r="L206" s="155">
        <v>15000000</v>
      </c>
      <c r="M206" s="19" t="s">
        <v>495</v>
      </c>
      <c r="N206" s="148">
        <v>0</v>
      </c>
      <c r="O206" s="148">
        <v>0</v>
      </c>
      <c r="P206" s="148">
        <v>0</v>
      </c>
      <c r="Q206" s="148">
        <v>0</v>
      </c>
      <c r="R206" s="148">
        <v>0</v>
      </c>
      <c r="S206" s="148">
        <v>0</v>
      </c>
      <c r="T206" s="148">
        <v>0</v>
      </c>
      <c r="U206" s="148">
        <v>0</v>
      </c>
      <c r="V206" s="148">
        <v>0</v>
      </c>
      <c r="W206" s="148">
        <v>0</v>
      </c>
      <c r="X206" s="148">
        <v>0</v>
      </c>
      <c r="Y206" s="148">
        <v>0</v>
      </c>
      <c r="Z206" s="148">
        <v>0</v>
      </c>
      <c r="AA206" s="92">
        <v>0</v>
      </c>
      <c r="AB20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6" s="31"/>
    </row>
    <row r="207" spans="1:30" ht="47.45" customHeight="1" x14ac:dyDescent="0.25">
      <c r="A207" s="136" t="s">
        <v>431</v>
      </c>
      <c r="B207" s="138" t="s">
        <v>430</v>
      </c>
      <c r="C207" s="138" t="s">
        <v>431</v>
      </c>
      <c r="D207" s="152" t="s">
        <v>492</v>
      </c>
      <c r="E207" s="152" t="s">
        <v>490</v>
      </c>
      <c r="F207" s="152" t="s">
        <v>487</v>
      </c>
      <c r="G207" s="152" t="s">
        <v>500</v>
      </c>
      <c r="H207" s="152" t="s">
        <v>497</v>
      </c>
      <c r="I207" s="152" t="s">
        <v>498</v>
      </c>
      <c r="J207" s="136" t="s">
        <v>108</v>
      </c>
      <c r="K207" s="152" t="s">
        <v>499</v>
      </c>
      <c r="L207" s="139">
        <v>55000000</v>
      </c>
      <c r="M207" s="136" t="s">
        <v>491</v>
      </c>
      <c r="N207" s="140">
        <v>0</v>
      </c>
      <c r="O207" s="140">
        <v>0</v>
      </c>
      <c r="P207" s="140">
        <v>5500000</v>
      </c>
      <c r="Q207" s="140">
        <v>5500000</v>
      </c>
      <c r="R207" s="140">
        <v>5500000</v>
      </c>
      <c r="S207" s="140">
        <v>5500000</v>
      </c>
      <c r="T207" s="140">
        <v>5500000</v>
      </c>
      <c r="U207" s="140">
        <v>5500000</v>
      </c>
      <c r="V207" s="140">
        <v>5500000</v>
      </c>
      <c r="W207" s="140">
        <v>5500000</v>
      </c>
      <c r="X207" s="140">
        <v>5500000</v>
      </c>
      <c r="Y207" s="140">
        <v>5500000</v>
      </c>
      <c r="Z207" s="140">
        <f>SUM(N207:Y207)</f>
        <v>55000000</v>
      </c>
      <c r="AA20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0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7" s="31"/>
    </row>
    <row r="208" spans="1:30" ht="47.45" customHeight="1" x14ac:dyDescent="0.25">
      <c r="A208" s="136" t="s">
        <v>431</v>
      </c>
      <c r="B208" s="8" t="s">
        <v>430</v>
      </c>
      <c r="C208" s="8" t="s">
        <v>431</v>
      </c>
      <c r="D208" s="150" t="s">
        <v>492</v>
      </c>
      <c r="E208" s="150" t="s">
        <v>490</v>
      </c>
      <c r="F208" s="150" t="s">
        <v>487</v>
      </c>
      <c r="G208" s="150" t="s">
        <v>500</v>
      </c>
      <c r="H208" s="150" t="s">
        <v>497</v>
      </c>
      <c r="I208" s="150" t="s">
        <v>498</v>
      </c>
      <c r="J208" s="19" t="s">
        <v>108</v>
      </c>
      <c r="K208" s="150" t="s">
        <v>499</v>
      </c>
      <c r="L208" s="155">
        <v>15000000</v>
      </c>
      <c r="M208" s="19" t="s">
        <v>495</v>
      </c>
      <c r="N208" s="148">
        <v>0</v>
      </c>
      <c r="O208" s="148">
        <v>0</v>
      </c>
      <c r="P208" s="148">
        <v>0</v>
      </c>
      <c r="Q208" s="148">
        <v>0</v>
      </c>
      <c r="R208" s="148">
        <v>0</v>
      </c>
      <c r="S208" s="148">
        <v>0</v>
      </c>
      <c r="T208" s="148">
        <v>0</v>
      </c>
      <c r="U208" s="148">
        <v>0</v>
      </c>
      <c r="V208" s="148">
        <v>0</v>
      </c>
      <c r="W208" s="148">
        <v>0</v>
      </c>
      <c r="X208" s="148">
        <v>0</v>
      </c>
      <c r="Y208" s="148">
        <v>0</v>
      </c>
      <c r="Z208" s="148">
        <v>0</v>
      </c>
      <c r="AA208" s="92">
        <v>0</v>
      </c>
      <c r="AB20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8" s="31"/>
    </row>
    <row r="209" spans="1:30" ht="47.45" customHeight="1" x14ac:dyDescent="0.25">
      <c r="A209" s="136" t="s">
        <v>431</v>
      </c>
      <c r="B209" s="138" t="s">
        <v>430</v>
      </c>
      <c r="C209" s="138" t="s">
        <v>431</v>
      </c>
      <c r="D209" s="152" t="s">
        <v>492</v>
      </c>
      <c r="E209" s="156" t="s">
        <v>490</v>
      </c>
      <c r="F209" s="152" t="s">
        <v>487</v>
      </c>
      <c r="G209" s="152" t="s">
        <v>501</v>
      </c>
      <c r="H209" s="152" t="s">
        <v>497</v>
      </c>
      <c r="I209" s="152" t="s">
        <v>498</v>
      </c>
      <c r="J209" s="136" t="s">
        <v>108</v>
      </c>
      <c r="K209" s="152" t="s">
        <v>499</v>
      </c>
      <c r="L209" s="139">
        <v>52000000</v>
      </c>
      <c r="M209" s="136" t="s">
        <v>491</v>
      </c>
      <c r="N209" s="140">
        <v>0</v>
      </c>
      <c r="O209" s="140">
        <v>0</v>
      </c>
      <c r="P209" s="140">
        <v>5200000</v>
      </c>
      <c r="Q209" s="140">
        <v>5200000</v>
      </c>
      <c r="R209" s="140">
        <v>5200000</v>
      </c>
      <c r="S209" s="140">
        <v>5200000</v>
      </c>
      <c r="T209" s="140">
        <v>5200000</v>
      </c>
      <c r="U209" s="140">
        <v>5200000</v>
      </c>
      <c r="V209" s="140">
        <v>5200000</v>
      </c>
      <c r="W209" s="140">
        <v>5200000</v>
      </c>
      <c r="X209" s="140">
        <v>5200000</v>
      </c>
      <c r="Y209" s="140">
        <v>5200000</v>
      </c>
      <c r="Z209" s="140">
        <f>SUM(N209:Y209)</f>
        <v>52000000</v>
      </c>
      <c r="AA20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0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0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09" s="31"/>
    </row>
    <row r="210" spans="1:30" ht="47.45" customHeight="1" x14ac:dyDescent="0.25">
      <c r="A210" s="136" t="s">
        <v>431</v>
      </c>
      <c r="B210" s="8" t="s">
        <v>430</v>
      </c>
      <c r="C210" s="8" t="s">
        <v>431</v>
      </c>
      <c r="D210" s="150" t="s">
        <v>492</v>
      </c>
      <c r="E210" s="157" t="s">
        <v>490</v>
      </c>
      <c r="F210" s="150" t="s">
        <v>487</v>
      </c>
      <c r="G210" s="150" t="s">
        <v>501</v>
      </c>
      <c r="H210" s="150" t="s">
        <v>497</v>
      </c>
      <c r="I210" s="150" t="s">
        <v>498</v>
      </c>
      <c r="J210" s="19" t="s">
        <v>108</v>
      </c>
      <c r="K210" s="150" t="s">
        <v>499</v>
      </c>
      <c r="L210" s="155">
        <v>15000000</v>
      </c>
      <c r="M210" s="19" t="s">
        <v>495</v>
      </c>
      <c r="N210" s="148">
        <v>0</v>
      </c>
      <c r="O210" s="148">
        <v>0</v>
      </c>
      <c r="P210" s="148">
        <v>0</v>
      </c>
      <c r="Q210" s="148">
        <v>0</v>
      </c>
      <c r="R210" s="148">
        <v>0</v>
      </c>
      <c r="S210" s="148">
        <v>0</v>
      </c>
      <c r="T210" s="148">
        <v>0</v>
      </c>
      <c r="U210" s="148">
        <v>0</v>
      </c>
      <c r="V210" s="148">
        <v>0</v>
      </c>
      <c r="W210" s="148">
        <v>0</v>
      </c>
      <c r="X210" s="148">
        <v>0</v>
      </c>
      <c r="Y210" s="148">
        <v>0</v>
      </c>
      <c r="Z210" s="148">
        <v>0</v>
      </c>
      <c r="AA210" s="92">
        <v>0</v>
      </c>
      <c r="AB21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0" s="31"/>
    </row>
    <row r="211" spans="1:30" ht="47.45" customHeight="1" x14ac:dyDescent="0.25">
      <c r="A211" s="136" t="s">
        <v>431</v>
      </c>
      <c r="B211" s="138" t="s">
        <v>430</v>
      </c>
      <c r="C211" s="138" t="s">
        <v>431</v>
      </c>
      <c r="D211" s="152" t="s">
        <v>492</v>
      </c>
      <c r="E211" s="156" t="s">
        <v>490</v>
      </c>
      <c r="F211" s="152" t="s">
        <v>487</v>
      </c>
      <c r="G211" s="152" t="s">
        <v>502</v>
      </c>
      <c r="H211" s="152" t="s">
        <v>497</v>
      </c>
      <c r="I211" s="152" t="s">
        <v>498</v>
      </c>
      <c r="J211" s="136" t="s">
        <v>108</v>
      </c>
      <c r="K211" s="152" t="s">
        <v>499</v>
      </c>
      <c r="L211" s="139">
        <v>71653369</v>
      </c>
      <c r="M211" s="136" t="s">
        <v>491</v>
      </c>
      <c r="N211" s="140">
        <v>0</v>
      </c>
      <c r="O211" s="140">
        <v>0</v>
      </c>
      <c r="P211" s="140">
        <v>7165336.9000000004</v>
      </c>
      <c r="Q211" s="140">
        <v>7165336.9000000004</v>
      </c>
      <c r="R211" s="140">
        <v>7165336.9000000004</v>
      </c>
      <c r="S211" s="140">
        <v>7165336.9000000004</v>
      </c>
      <c r="T211" s="140">
        <v>7165336.9000000004</v>
      </c>
      <c r="U211" s="140">
        <v>7165336.9000000004</v>
      </c>
      <c r="V211" s="140">
        <v>7165336.9000000004</v>
      </c>
      <c r="W211" s="140">
        <v>7165336.9000000004</v>
      </c>
      <c r="X211" s="140">
        <v>7165336.9000000004</v>
      </c>
      <c r="Y211" s="140">
        <v>7165336.9000000004</v>
      </c>
      <c r="Z211" s="140">
        <f>SUM(N211:Y211)</f>
        <v>71653369</v>
      </c>
      <c r="AA21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1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1" s="31"/>
    </row>
    <row r="212" spans="1:30" ht="47.45" customHeight="1" x14ac:dyDescent="0.25">
      <c r="A212" s="136" t="s">
        <v>431</v>
      </c>
      <c r="B212" s="8" t="s">
        <v>430</v>
      </c>
      <c r="C212" s="8" t="s">
        <v>431</v>
      </c>
      <c r="D212" s="150" t="s">
        <v>492</v>
      </c>
      <c r="E212" s="157" t="s">
        <v>490</v>
      </c>
      <c r="F212" s="150" t="s">
        <v>487</v>
      </c>
      <c r="G212" s="150" t="s">
        <v>502</v>
      </c>
      <c r="H212" s="150" t="s">
        <v>497</v>
      </c>
      <c r="I212" s="150" t="s">
        <v>498</v>
      </c>
      <c r="J212" s="19" t="s">
        <v>108</v>
      </c>
      <c r="K212" s="150" t="s">
        <v>499</v>
      </c>
      <c r="L212" s="155">
        <v>18000000</v>
      </c>
      <c r="M212" s="19" t="s">
        <v>495</v>
      </c>
      <c r="N212" s="148">
        <v>0</v>
      </c>
      <c r="O212" s="148">
        <v>0</v>
      </c>
      <c r="P212" s="148">
        <v>0</v>
      </c>
      <c r="Q212" s="148">
        <v>0</v>
      </c>
      <c r="R212" s="148">
        <v>0</v>
      </c>
      <c r="S212" s="148">
        <v>0</v>
      </c>
      <c r="T212" s="148">
        <v>0</v>
      </c>
      <c r="U212" s="148">
        <v>0</v>
      </c>
      <c r="V212" s="148">
        <v>0</v>
      </c>
      <c r="W212" s="148">
        <v>0</v>
      </c>
      <c r="X212" s="148">
        <v>0</v>
      </c>
      <c r="Y212" s="148">
        <v>0</v>
      </c>
      <c r="Z212" s="148">
        <v>0</v>
      </c>
      <c r="AA212" s="92">
        <v>0</v>
      </c>
      <c r="AB21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2" s="31"/>
    </row>
    <row r="213" spans="1:30" ht="47.45" customHeight="1" x14ac:dyDescent="0.25">
      <c r="A213" s="136" t="s">
        <v>431</v>
      </c>
      <c r="B213" s="138" t="s">
        <v>430</v>
      </c>
      <c r="C213" s="138" t="s">
        <v>431</v>
      </c>
      <c r="D213" s="138" t="s">
        <v>492</v>
      </c>
      <c r="E213" s="137" t="s">
        <v>490</v>
      </c>
      <c r="F213" s="138" t="s">
        <v>487</v>
      </c>
      <c r="G213" s="152" t="s">
        <v>502</v>
      </c>
      <c r="H213" s="152" t="s">
        <v>503</v>
      </c>
      <c r="I213" s="152" t="s">
        <v>494</v>
      </c>
      <c r="J213" s="136" t="s">
        <v>149</v>
      </c>
      <c r="K213" s="152" t="s">
        <v>140</v>
      </c>
      <c r="L213" s="153">
        <v>60000000</v>
      </c>
      <c r="M213" s="136" t="s">
        <v>110</v>
      </c>
      <c r="N213" s="140">
        <v>0</v>
      </c>
      <c r="O213" s="140">
        <v>0</v>
      </c>
      <c r="P213" s="154">
        <v>7500000</v>
      </c>
      <c r="Q213" s="154">
        <v>7500000</v>
      </c>
      <c r="R213" s="154">
        <v>7500000</v>
      </c>
      <c r="S213" s="154">
        <v>7500000</v>
      </c>
      <c r="T213" s="154">
        <v>7500000</v>
      </c>
      <c r="U213" s="154">
        <v>7500000</v>
      </c>
      <c r="V213" s="154">
        <v>7500000</v>
      </c>
      <c r="W213" s="154">
        <v>7500000</v>
      </c>
      <c r="X213" s="140">
        <v>0</v>
      </c>
      <c r="Y213" s="140">
        <v>0</v>
      </c>
      <c r="Z213" s="140">
        <f t="shared" ref="Z213:Z245" si="7">SUM(N213:Y213)</f>
        <v>60000000</v>
      </c>
      <c r="AA21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1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3" s="31"/>
    </row>
    <row r="214" spans="1:30" ht="47.45" customHeight="1" x14ac:dyDescent="0.25">
      <c r="A214" s="136" t="s">
        <v>431</v>
      </c>
      <c r="B214" s="8" t="s">
        <v>430</v>
      </c>
      <c r="C214" s="8" t="s">
        <v>431</v>
      </c>
      <c r="D214" s="8" t="s">
        <v>492</v>
      </c>
      <c r="E214" s="106" t="s">
        <v>490</v>
      </c>
      <c r="F214" s="8" t="s">
        <v>487</v>
      </c>
      <c r="G214" s="150" t="s">
        <v>502</v>
      </c>
      <c r="H214" s="150" t="s">
        <v>503</v>
      </c>
      <c r="I214" s="150" t="s">
        <v>494</v>
      </c>
      <c r="J214" s="19" t="s">
        <v>149</v>
      </c>
      <c r="K214" s="150" t="s">
        <v>140</v>
      </c>
      <c r="L214" s="155">
        <v>16000000</v>
      </c>
      <c r="M214" s="19" t="s">
        <v>491</v>
      </c>
      <c r="N214" s="148">
        <v>0</v>
      </c>
      <c r="O214" s="148">
        <v>0</v>
      </c>
      <c r="P214" s="148">
        <v>0</v>
      </c>
      <c r="Q214" s="148">
        <v>1777777.7777777801</v>
      </c>
      <c r="R214" s="148">
        <v>1777777.7777777801</v>
      </c>
      <c r="S214" s="148">
        <v>1777777.7777777801</v>
      </c>
      <c r="T214" s="148">
        <v>1777777.7777777801</v>
      </c>
      <c r="U214" s="148">
        <v>1777777.7777777801</v>
      </c>
      <c r="V214" s="148">
        <v>1777777.7777777801</v>
      </c>
      <c r="W214" s="148">
        <v>1777777.7777777801</v>
      </c>
      <c r="X214" s="148">
        <v>1777777.7777777801</v>
      </c>
      <c r="Y214" s="148">
        <v>1777777.7777777801</v>
      </c>
      <c r="Z214" s="148">
        <f t="shared" si="7"/>
        <v>16000000.00000002</v>
      </c>
      <c r="AA21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1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4" s="31"/>
    </row>
    <row r="215" spans="1:30" ht="47.45" customHeight="1" x14ac:dyDescent="0.25">
      <c r="A215" s="136" t="s">
        <v>431</v>
      </c>
      <c r="B215" s="138" t="s">
        <v>430</v>
      </c>
      <c r="C215" s="138" t="s">
        <v>431</v>
      </c>
      <c r="D215" s="138" t="s">
        <v>492</v>
      </c>
      <c r="E215" s="156" t="s">
        <v>490</v>
      </c>
      <c r="F215" s="138" t="s">
        <v>487</v>
      </c>
      <c r="G215" s="152" t="s">
        <v>502</v>
      </c>
      <c r="H215" s="152" t="s">
        <v>504</v>
      </c>
      <c r="I215" s="152" t="s">
        <v>505</v>
      </c>
      <c r="J215" s="136" t="s">
        <v>149</v>
      </c>
      <c r="K215" s="152" t="s">
        <v>140</v>
      </c>
      <c r="L215" s="153">
        <v>107204736</v>
      </c>
      <c r="M215" s="136" t="s">
        <v>491</v>
      </c>
      <c r="N215" s="140">
        <v>0</v>
      </c>
      <c r="O215" s="140">
        <v>0</v>
      </c>
      <c r="P215" s="140">
        <v>10720473.6</v>
      </c>
      <c r="Q215" s="140">
        <v>10720473.6</v>
      </c>
      <c r="R215" s="140">
        <v>10720473.6</v>
      </c>
      <c r="S215" s="140">
        <v>10720473.6</v>
      </c>
      <c r="T215" s="140">
        <v>10720473.6</v>
      </c>
      <c r="U215" s="140">
        <v>10720473.6</v>
      </c>
      <c r="V215" s="140">
        <v>10720473.6</v>
      </c>
      <c r="W215" s="140">
        <v>10720473.6</v>
      </c>
      <c r="X215" s="140">
        <v>10720473.6</v>
      </c>
      <c r="Y215" s="140">
        <v>10720473.6</v>
      </c>
      <c r="Z215" s="140">
        <f t="shared" si="7"/>
        <v>107204735.99999999</v>
      </c>
      <c r="AA21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1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5" s="31"/>
    </row>
    <row r="216" spans="1:30" ht="47.45" customHeight="1" x14ac:dyDescent="0.25">
      <c r="A216" s="136" t="s">
        <v>431</v>
      </c>
      <c r="B216" s="8" t="s">
        <v>430</v>
      </c>
      <c r="C216" s="8" t="s">
        <v>431</v>
      </c>
      <c r="D216" s="8" t="s">
        <v>492</v>
      </c>
      <c r="E216" s="106">
        <v>2024002880071</v>
      </c>
      <c r="F216" s="8" t="s">
        <v>506</v>
      </c>
      <c r="G216" s="150" t="s">
        <v>507</v>
      </c>
      <c r="H216" s="150" t="s">
        <v>508</v>
      </c>
      <c r="I216" s="150" t="s">
        <v>509</v>
      </c>
      <c r="J216" s="19" t="s">
        <v>149</v>
      </c>
      <c r="K216" s="150" t="s">
        <v>510</v>
      </c>
      <c r="L216" s="151">
        <v>93500000</v>
      </c>
      <c r="M216" s="19" t="s">
        <v>491</v>
      </c>
      <c r="N216" s="148">
        <v>0</v>
      </c>
      <c r="O216" s="148">
        <v>0</v>
      </c>
      <c r="P216" s="148">
        <v>9350000</v>
      </c>
      <c r="Q216" s="148">
        <v>9350000</v>
      </c>
      <c r="R216" s="148">
        <v>9350000</v>
      </c>
      <c r="S216" s="148">
        <v>9350000</v>
      </c>
      <c r="T216" s="148">
        <v>9350000</v>
      </c>
      <c r="U216" s="148">
        <v>9350000</v>
      </c>
      <c r="V216" s="148">
        <v>9350000</v>
      </c>
      <c r="W216" s="148">
        <v>9350000</v>
      </c>
      <c r="X216" s="148">
        <v>9350000</v>
      </c>
      <c r="Y216" s="148">
        <v>9350000</v>
      </c>
      <c r="Z216" s="148">
        <f t="shared" si="7"/>
        <v>93500000</v>
      </c>
      <c r="AA216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1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6" s="31"/>
    </row>
    <row r="217" spans="1:30" ht="47.45" customHeight="1" x14ac:dyDescent="0.25">
      <c r="A217" s="136" t="s">
        <v>431</v>
      </c>
      <c r="B217" s="138" t="s">
        <v>430</v>
      </c>
      <c r="C217" s="138" t="s">
        <v>431</v>
      </c>
      <c r="D217" s="138" t="s">
        <v>492</v>
      </c>
      <c r="E217" s="156" t="s">
        <v>511</v>
      </c>
      <c r="F217" s="138" t="s">
        <v>506</v>
      </c>
      <c r="G217" s="152" t="s">
        <v>507</v>
      </c>
      <c r="H217" s="152" t="s">
        <v>508</v>
      </c>
      <c r="I217" s="152" t="s">
        <v>509</v>
      </c>
      <c r="J217" s="136" t="s">
        <v>149</v>
      </c>
      <c r="K217" s="152" t="s">
        <v>510</v>
      </c>
      <c r="L217" s="153">
        <v>22000000</v>
      </c>
      <c r="M217" s="136" t="s">
        <v>110</v>
      </c>
      <c r="N217" s="140">
        <v>0</v>
      </c>
      <c r="O217" s="140">
        <v>0</v>
      </c>
      <c r="P217" s="140">
        <v>1000000</v>
      </c>
      <c r="Q217" s="140">
        <v>1000000</v>
      </c>
      <c r="R217" s="140">
        <v>1000000</v>
      </c>
      <c r="S217" s="140">
        <v>1000000</v>
      </c>
      <c r="T217" s="140">
        <v>1000000</v>
      </c>
      <c r="U217" s="140">
        <v>1000000</v>
      </c>
      <c r="V217" s="140">
        <v>1000000</v>
      </c>
      <c r="W217" s="140">
        <v>1000000</v>
      </c>
      <c r="X217" s="140">
        <v>1000000</v>
      </c>
      <c r="Y217" s="140">
        <v>1000000</v>
      </c>
      <c r="Z217" s="140">
        <f t="shared" si="7"/>
        <v>10000000</v>
      </c>
      <c r="AA21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1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7" s="31"/>
    </row>
    <row r="218" spans="1:30" ht="47.45" customHeight="1" x14ac:dyDescent="0.25">
      <c r="A218" s="136" t="s">
        <v>431</v>
      </c>
      <c r="B218" s="8" t="s">
        <v>430</v>
      </c>
      <c r="C218" s="8" t="s">
        <v>431</v>
      </c>
      <c r="D218" s="8" t="s">
        <v>492</v>
      </c>
      <c r="E218" s="157" t="s">
        <v>511</v>
      </c>
      <c r="F218" s="8" t="s">
        <v>506</v>
      </c>
      <c r="G218" s="150" t="s">
        <v>512</v>
      </c>
      <c r="H218" s="150" t="s">
        <v>513</v>
      </c>
      <c r="I218" s="150" t="s">
        <v>498</v>
      </c>
      <c r="J218" s="19" t="s">
        <v>108</v>
      </c>
      <c r="K218" s="150" t="s">
        <v>499</v>
      </c>
      <c r="L218" s="151">
        <v>100000000</v>
      </c>
      <c r="M218" s="19" t="s">
        <v>110</v>
      </c>
      <c r="N218" s="148">
        <v>0</v>
      </c>
      <c r="O218" s="148">
        <v>0</v>
      </c>
      <c r="P218" s="148">
        <v>12500000</v>
      </c>
      <c r="Q218" s="148">
        <v>12500000</v>
      </c>
      <c r="R218" s="148">
        <v>12500000</v>
      </c>
      <c r="S218" s="148">
        <v>12500000</v>
      </c>
      <c r="T218" s="148">
        <v>12500000</v>
      </c>
      <c r="U218" s="148">
        <v>12500000</v>
      </c>
      <c r="V218" s="148">
        <v>12500000</v>
      </c>
      <c r="W218" s="148">
        <v>12500000</v>
      </c>
      <c r="X218" s="148">
        <v>0</v>
      </c>
      <c r="Y218" s="148">
        <v>0</v>
      </c>
      <c r="Z218" s="148">
        <f t="shared" si="7"/>
        <v>100000000</v>
      </c>
      <c r="AA21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1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8" s="31"/>
    </row>
    <row r="219" spans="1:30" ht="47.45" customHeight="1" x14ac:dyDescent="0.25">
      <c r="A219" s="136" t="s">
        <v>431</v>
      </c>
      <c r="B219" s="138" t="s">
        <v>430</v>
      </c>
      <c r="C219" s="138" t="s">
        <v>431</v>
      </c>
      <c r="D219" s="138" t="s">
        <v>492</v>
      </c>
      <c r="E219" s="156" t="s">
        <v>511</v>
      </c>
      <c r="F219" s="138" t="s">
        <v>506</v>
      </c>
      <c r="G219" s="152" t="s">
        <v>512</v>
      </c>
      <c r="H219" s="152" t="s">
        <v>513</v>
      </c>
      <c r="I219" s="152" t="s">
        <v>498</v>
      </c>
      <c r="J219" s="136" t="s">
        <v>108</v>
      </c>
      <c r="K219" s="152" t="s">
        <v>499</v>
      </c>
      <c r="L219" s="158">
        <v>23000000</v>
      </c>
      <c r="M219" s="136" t="s">
        <v>491</v>
      </c>
      <c r="N219" s="140">
        <v>0</v>
      </c>
      <c r="O219" s="140">
        <v>0</v>
      </c>
      <c r="P219" s="140">
        <v>0</v>
      </c>
      <c r="Q219" s="140">
        <v>3833333.33</v>
      </c>
      <c r="R219" s="140">
        <v>3833333.33</v>
      </c>
      <c r="S219" s="140">
        <v>3833333.33</v>
      </c>
      <c r="T219" s="140">
        <v>3833333.33</v>
      </c>
      <c r="U219" s="140">
        <v>3833333.33</v>
      </c>
      <c r="V219" s="140">
        <v>3833333.33</v>
      </c>
      <c r="W219" s="140">
        <v>0</v>
      </c>
      <c r="X219" s="140">
        <v>0</v>
      </c>
      <c r="Y219" s="140">
        <v>0</v>
      </c>
      <c r="Z219" s="140">
        <f t="shared" si="7"/>
        <v>22999999.979999997</v>
      </c>
      <c r="AA21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1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1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19" s="31"/>
    </row>
    <row r="220" spans="1:30" ht="47.45" customHeight="1" x14ac:dyDescent="0.25">
      <c r="A220" s="136" t="s">
        <v>431</v>
      </c>
      <c r="B220" s="8" t="s">
        <v>430</v>
      </c>
      <c r="C220" s="8" t="s">
        <v>431</v>
      </c>
      <c r="D220" s="8" t="s">
        <v>492</v>
      </c>
      <c r="E220" s="157" t="s">
        <v>511</v>
      </c>
      <c r="F220" s="8" t="s">
        <v>506</v>
      </c>
      <c r="G220" s="150" t="s">
        <v>514</v>
      </c>
      <c r="H220" s="150" t="s">
        <v>515</v>
      </c>
      <c r="I220" s="150" t="s">
        <v>509</v>
      </c>
      <c r="J220" s="19" t="s">
        <v>149</v>
      </c>
      <c r="K220" s="150" t="s">
        <v>499</v>
      </c>
      <c r="L220" s="143">
        <v>102358288</v>
      </c>
      <c r="M220" s="19" t="s">
        <v>491</v>
      </c>
      <c r="N220" s="148">
        <v>0</v>
      </c>
      <c r="O220" s="148">
        <v>0</v>
      </c>
      <c r="P220" s="148">
        <v>10235828.800000001</v>
      </c>
      <c r="Q220" s="148">
        <v>10235828.800000001</v>
      </c>
      <c r="R220" s="148">
        <v>10235828.800000001</v>
      </c>
      <c r="S220" s="148">
        <v>10235828.800000001</v>
      </c>
      <c r="T220" s="148">
        <v>10235828.800000001</v>
      </c>
      <c r="U220" s="148">
        <v>10235828.800000001</v>
      </c>
      <c r="V220" s="148">
        <v>10235828.800000001</v>
      </c>
      <c r="W220" s="148">
        <v>10235828.800000001</v>
      </c>
      <c r="X220" s="148">
        <v>10235828.800000001</v>
      </c>
      <c r="Y220" s="148">
        <v>10235828.800000001</v>
      </c>
      <c r="Z220" s="148">
        <f t="shared" si="7"/>
        <v>102358287.99999999</v>
      </c>
      <c r="AA22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0" s="31"/>
    </row>
    <row r="221" spans="1:30" ht="47.45" customHeight="1" x14ac:dyDescent="0.25">
      <c r="A221" s="136" t="s">
        <v>431</v>
      </c>
      <c r="B221" s="138" t="s">
        <v>430</v>
      </c>
      <c r="C221" s="138" t="s">
        <v>431</v>
      </c>
      <c r="D221" s="138" t="s">
        <v>492</v>
      </c>
      <c r="E221" s="156" t="s">
        <v>511</v>
      </c>
      <c r="F221" s="138" t="s">
        <v>506</v>
      </c>
      <c r="G221" s="152" t="s">
        <v>516</v>
      </c>
      <c r="H221" s="152" t="s">
        <v>517</v>
      </c>
      <c r="I221" s="152" t="s">
        <v>509</v>
      </c>
      <c r="J221" s="136" t="s">
        <v>149</v>
      </c>
      <c r="K221" s="152" t="s">
        <v>499</v>
      </c>
      <c r="L221" s="139">
        <v>99500000</v>
      </c>
      <c r="M221" s="136" t="s">
        <v>491</v>
      </c>
      <c r="N221" s="140">
        <v>0</v>
      </c>
      <c r="O221" s="140">
        <v>0</v>
      </c>
      <c r="P221" s="140">
        <v>9950000</v>
      </c>
      <c r="Q221" s="140">
        <v>9950000</v>
      </c>
      <c r="R221" s="140">
        <v>9950000</v>
      </c>
      <c r="S221" s="140">
        <v>9950000</v>
      </c>
      <c r="T221" s="140">
        <v>9950000</v>
      </c>
      <c r="U221" s="140">
        <v>9950000</v>
      </c>
      <c r="V221" s="140">
        <v>9950000</v>
      </c>
      <c r="W221" s="140">
        <v>9950000</v>
      </c>
      <c r="X221" s="140">
        <v>9950000</v>
      </c>
      <c r="Y221" s="140">
        <v>9950000</v>
      </c>
      <c r="Z221" s="140">
        <f t="shared" si="7"/>
        <v>99500000</v>
      </c>
      <c r="AA22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1" s="31"/>
    </row>
    <row r="222" spans="1:30" ht="47.45" customHeight="1" x14ac:dyDescent="0.25">
      <c r="A222" s="136" t="s">
        <v>431</v>
      </c>
      <c r="B222" s="8" t="s">
        <v>430</v>
      </c>
      <c r="C222" s="8" t="s">
        <v>431</v>
      </c>
      <c r="D222" s="8" t="s">
        <v>492</v>
      </c>
      <c r="E222" s="157" t="s">
        <v>511</v>
      </c>
      <c r="F222" s="8" t="s">
        <v>506</v>
      </c>
      <c r="G222" s="150" t="s">
        <v>516</v>
      </c>
      <c r="H222" s="150" t="s">
        <v>517</v>
      </c>
      <c r="I222" s="150" t="s">
        <v>509</v>
      </c>
      <c r="J222" s="19" t="s">
        <v>149</v>
      </c>
      <c r="K222" s="150" t="s">
        <v>499</v>
      </c>
      <c r="L222" s="143">
        <v>10000000</v>
      </c>
      <c r="M222" s="144" t="s">
        <v>110</v>
      </c>
      <c r="N222" s="148">
        <v>0</v>
      </c>
      <c r="O222" s="148">
        <v>0</v>
      </c>
      <c r="P222" s="148">
        <v>9950000</v>
      </c>
      <c r="Q222" s="148">
        <v>9950000</v>
      </c>
      <c r="R222" s="148">
        <v>9950000</v>
      </c>
      <c r="S222" s="148">
        <v>9950000</v>
      </c>
      <c r="T222" s="148">
        <v>9950000</v>
      </c>
      <c r="U222" s="148">
        <v>9950000</v>
      </c>
      <c r="V222" s="148">
        <v>9950000</v>
      </c>
      <c r="W222" s="148">
        <v>9950000</v>
      </c>
      <c r="X222" s="148">
        <v>9950000</v>
      </c>
      <c r="Y222" s="148">
        <v>9950000</v>
      </c>
      <c r="Z222" s="148">
        <f t="shared" si="7"/>
        <v>99500000</v>
      </c>
      <c r="AA22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2" s="31"/>
    </row>
    <row r="223" spans="1:30" ht="47.45" customHeight="1" x14ac:dyDescent="0.25">
      <c r="A223" s="136" t="s">
        <v>431</v>
      </c>
      <c r="B223" s="138" t="s">
        <v>430</v>
      </c>
      <c r="C223" s="138" t="s">
        <v>431</v>
      </c>
      <c r="D223" s="138" t="s">
        <v>492</v>
      </c>
      <c r="E223" s="137">
        <v>2024002880093</v>
      </c>
      <c r="F223" s="138" t="s">
        <v>518</v>
      </c>
      <c r="G223" s="138" t="s">
        <v>519</v>
      </c>
      <c r="H223" s="138" t="s">
        <v>520</v>
      </c>
      <c r="I223" s="138" t="s">
        <v>509</v>
      </c>
      <c r="J223" s="136" t="s">
        <v>331</v>
      </c>
      <c r="K223" s="136">
        <v>2</v>
      </c>
      <c r="L223" s="139">
        <v>60000000</v>
      </c>
      <c r="M223" s="136" t="s">
        <v>491</v>
      </c>
      <c r="N223" s="140">
        <v>0</v>
      </c>
      <c r="O223" s="140">
        <v>5454545.4545454504</v>
      </c>
      <c r="P223" s="140">
        <v>5454545.4545454504</v>
      </c>
      <c r="Q223" s="140">
        <v>5454545.4545454504</v>
      </c>
      <c r="R223" s="140">
        <v>5454545.4545454504</v>
      </c>
      <c r="S223" s="140">
        <v>5454545.4545454504</v>
      </c>
      <c r="T223" s="140">
        <v>5454545.4545454504</v>
      </c>
      <c r="U223" s="140">
        <v>5454545.4545454504</v>
      </c>
      <c r="V223" s="140">
        <v>5454545.4545454504</v>
      </c>
      <c r="W223" s="140">
        <v>5454545.4545454504</v>
      </c>
      <c r="X223" s="140">
        <v>5454545.4545454504</v>
      </c>
      <c r="Y223" s="140">
        <v>5454545.4545454504</v>
      </c>
      <c r="Z223" s="140">
        <f t="shared" si="7"/>
        <v>59999999.999999963</v>
      </c>
      <c r="AA22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3" s="31"/>
    </row>
    <row r="224" spans="1:30" ht="47.45" customHeight="1" x14ac:dyDescent="0.25">
      <c r="A224" s="136" t="s">
        <v>431</v>
      </c>
      <c r="B224" s="8" t="s">
        <v>430</v>
      </c>
      <c r="C224" s="8" t="s">
        <v>431</v>
      </c>
      <c r="D224" s="8" t="s">
        <v>492</v>
      </c>
      <c r="E224" s="106">
        <v>2024002880093</v>
      </c>
      <c r="F224" s="8" t="s">
        <v>518</v>
      </c>
      <c r="G224" s="8" t="s">
        <v>521</v>
      </c>
      <c r="H224" s="8" t="s">
        <v>522</v>
      </c>
      <c r="I224" s="8" t="s">
        <v>523</v>
      </c>
      <c r="J224" s="19" t="s">
        <v>149</v>
      </c>
      <c r="K224" s="19">
        <v>2</v>
      </c>
      <c r="L224" s="143">
        <v>10000000</v>
      </c>
      <c r="M224" s="144" t="s">
        <v>110</v>
      </c>
      <c r="N224" s="148">
        <v>0</v>
      </c>
      <c r="O224" s="148">
        <v>909090.90909090894</v>
      </c>
      <c r="P224" s="148">
        <v>909090.90909090894</v>
      </c>
      <c r="Q224" s="148">
        <v>909090.90909090894</v>
      </c>
      <c r="R224" s="148">
        <v>909090.90909090894</v>
      </c>
      <c r="S224" s="148">
        <v>909090.90909090894</v>
      </c>
      <c r="T224" s="148">
        <v>909090.90909090894</v>
      </c>
      <c r="U224" s="148">
        <v>909090.90909090894</v>
      </c>
      <c r="V224" s="148">
        <v>909090.90909090894</v>
      </c>
      <c r="W224" s="148">
        <v>909090.90909090894</v>
      </c>
      <c r="X224" s="148">
        <v>909090.90909090894</v>
      </c>
      <c r="Y224" s="148">
        <v>909090.90909090894</v>
      </c>
      <c r="Z224" s="148">
        <f t="shared" si="7"/>
        <v>9999999.9999999981</v>
      </c>
      <c r="AA22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4" s="31"/>
    </row>
    <row r="225" spans="1:30" ht="47.45" customHeight="1" x14ac:dyDescent="0.25">
      <c r="A225" s="136" t="s">
        <v>431</v>
      </c>
      <c r="B225" s="138" t="s">
        <v>430</v>
      </c>
      <c r="C225" s="138" t="s">
        <v>431</v>
      </c>
      <c r="D225" s="138" t="s">
        <v>492</v>
      </c>
      <c r="E225" s="137">
        <v>2024002880093</v>
      </c>
      <c r="F225" s="138" t="s">
        <v>518</v>
      </c>
      <c r="G225" s="138" t="s">
        <v>521</v>
      </c>
      <c r="H225" s="138" t="s">
        <v>522</v>
      </c>
      <c r="I225" s="138" t="s">
        <v>523</v>
      </c>
      <c r="J225" s="136" t="s">
        <v>149</v>
      </c>
      <c r="K225" s="136">
        <v>2</v>
      </c>
      <c r="L225" s="158">
        <v>40600000</v>
      </c>
      <c r="M225" s="136" t="s">
        <v>491</v>
      </c>
      <c r="N225" s="140">
        <v>0</v>
      </c>
      <c r="O225" s="140">
        <v>3690909.0909090899</v>
      </c>
      <c r="P225" s="140">
        <v>3690909.0909090899</v>
      </c>
      <c r="Q225" s="140">
        <v>3690909.0909090899</v>
      </c>
      <c r="R225" s="140">
        <v>3690909.0909090899</v>
      </c>
      <c r="S225" s="140">
        <v>3690909.0909090899</v>
      </c>
      <c r="T225" s="140">
        <v>3690909.0909090899</v>
      </c>
      <c r="U225" s="140">
        <v>3690909.0909090899</v>
      </c>
      <c r="V225" s="140">
        <v>3690909.0909090899</v>
      </c>
      <c r="W225" s="140">
        <v>3690909.0909090899</v>
      </c>
      <c r="X225" s="140">
        <v>3690909.0909090899</v>
      </c>
      <c r="Y225" s="140">
        <v>3690909.0909090899</v>
      </c>
      <c r="Z225" s="140">
        <f t="shared" si="7"/>
        <v>40599999.999999985</v>
      </c>
      <c r="AA22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5" s="31"/>
    </row>
    <row r="226" spans="1:30" ht="47.45" customHeight="1" x14ac:dyDescent="0.25">
      <c r="A226" s="136" t="s">
        <v>431</v>
      </c>
      <c r="B226" s="8" t="s">
        <v>430</v>
      </c>
      <c r="C226" s="8" t="s">
        <v>431</v>
      </c>
      <c r="D226" s="8" t="s">
        <v>492</v>
      </c>
      <c r="E226" s="106">
        <v>2024002880093</v>
      </c>
      <c r="F226" s="8" t="s">
        <v>518</v>
      </c>
      <c r="G226" s="8" t="s">
        <v>521</v>
      </c>
      <c r="H226" s="8" t="s">
        <v>524</v>
      </c>
      <c r="I226" s="8" t="s">
        <v>525</v>
      </c>
      <c r="J226" s="19" t="s">
        <v>149</v>
      </c>
      <c r="K226" s="19">
        <v>1</v>
      </c>
      <c r="L226" s="143">
        <v>20000000</v>
      </c>
      <c r="M226" s="19" t="s">
        <v>491</v>
      </c>
      <c r="N226" s="148">
        <v>0</v>
      </c>
      <c r="O226" s="148">
        <v>1818181.81818182</v>
      </c>
      <c r="P226" s="148">
        <v>1818181.81818182</v>
      </c>
      <c r="Q226" s="148">
        <v>1818181.81818182</v>
      </c>
      <c r="R226" s="148">
        <v>1818181.81818182</v>
      </c>
      <c r="S226" s="148">
        <v>1818181.81818182</v>
      </c>
      <c r="T226" s="148">
        <v>1818181.81818182</v>
      </c>
      <c r="U226" s="148">
        <v>1818181.81818182</v>
      </c>
      <c r="V226" s="148">
        <v>1818181.81818182</v>
      </c>
      <c r="W226" s="148">
        <v>1818181.81818182</v>
      </c>
      <c r="X226" s="148">
        <v>1818181.81818182</v>
      </c>
      <c r="Y226" s="148">
        <v>1818181.81818182</v>
      </c>
      <c r="Z226" s="148">
        <f t="shared" si="7"/>
        <v>20000000.000000019</v>
      </c>
      <c r="AA226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6" s="31"/>
    </row>
    <row r="227" spans="1:30" ht="47.45" customHeight="1" x14ac:dyDescent="0.25">
      <c r="A227" s="136" t="s">
        <v>431</v>
      </c>
      <c r="B227" s="138" t="s">
        <v>430</v>
      </c>
      <c r="C227" s="138" t="s">
        <v>431</v>
      </c>
      <c r="D227" s="138" t="s">
        <v>492</v>
      </c>
      <c r="E227" s="137">
        <v>2024002880093</v>
      </c>
      <c r="F227" s="138" t="s">
        <v>518</v>
      </c>
      <c r="G227" s="138" t="s">
        <v>521</v>
      </c>
      <c r="H227" s="138" t="s">
        <v>526</v>
      </c>
      <c r="I227" s="138" t="s">
        <v>525</v>
      </c>
      <c r="J227" s="136" t="s">
        <v>149</v>
      </c>
      <c r="K227" s="136">
        <v>1</v>
      </c>
      <c r="L227" s="139">
        <v>77257537</v>
      </c>
      <c r="M227" s="136" t="s">
        <v>491</v>
      </c>
      <c r="N227" s="140">
        <v>0</v>
      </c>
      <c r="O227" s="140">
        <v>7023412.4545454504</v>
      </c>
      <c r="P227" s="140">
        <v>7023412.4545454504</v>
      </c>
      <c r="Q227" s="140">
        <v>7023412.4545454504</v>
      </c>
      <c r="R227" s="140">
        <v>7023412.4545454504</v>
      </c>
      <c r="S227" s="140">
        <v>7023412.4545454504</v>
      </c>
      <c r="T227" s="140">
        <v>7023412.4545454504</v>
      </c>
      <c r="U227" s="140">
        <v>7023412.4545454504</v>
      </c>
      <c r="V227" s="140">
        <v>7023412.4545454504</v>
      </c>
      <c r="W227" s="140">
        <v>7023412.4545454504</v>
      </c>
      <c r="X227" s="140">
        <v>7023412.4545454504</v>
      </c>
      <c r="Y227" s="140">
        <v>7023412.4545454504</v>
      </c>
      <c r="Z227" s="140">
        <f t="shared" si="7"/>
        <v>77257536.99999997</v>
      </c>
      <c r="AA22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7" s="31"/>
    </row>
    <row r="228" spans="1:30" ht="47.45" customHeight="1" x14ac:dyDescent="0.25">
      <c r="A228" s="136" t="s">
        <v>431</v>
      </c>
      <c r="B228" s="8" t="s">
        <v>430</v>
      </c>
      <c r="C228" s="8" t="s">
        <v>431</v>
      </c>
      <c r="D228" s="8" t="s">
        <v>492</v>
      </c>
      <c r="E228" s="106">
        <v>2024002880093</v>
      </c>
      <c r="F228" s="8" t="s">
        <v>518</v>
      </c>
      <c r="G228" s="8" t="s">
        <v>521</v>
      </c>
      <c r="H228" s="8" t="s">
        <v>526</v>
      </c>
      <c r="I228" s="8" t="s">
        <v>525</v>
      </c>
      <c r="J228" s="19" t="s">
        <v>149</v>
      </c>
      <c r="K228" s="19">
        <v>1</v>
      </c>
      <c r="L228" s="155">
        <v>57500000</v>
      </c>
      <c r="M228" s="144" t="s">
        <v>110</v>
      </c>
      <c r="N228" s="148">
        <v>0</v>
      </c>
      <c r="O228" s="148" t="e">
        <f>[14]!Tabla3[[#This Row],[VALOR (en pesos)]]/11</f>
        <v>#REF!</v>
      </c>
      <c r="P228" s="148" t="e">
        <f>[14]!Tabla3[[#This Row],[VALOR (en pesos)]]/11</f>
        <v>#REF!</v>
      </c>
      <c r="Q228" s="148" t="e">
        <f>[14]!Tabla3[[#This Row],[VALOR (en pesos)]]/11</f>
        <v>#REF!</v>
      </c>
      <c r="R228" s="148" t="e">
        <f>[14]!Tabla3[[#This Row],[VALOR (en pesos)]]/11</f>
        <v>#REF!</v>
      </c>
      <c r="S228" s="148" t="e">
        <f>[14]!Tabla3[[#This Row],[VALOR (en pesos)]]/11</f>
        <v>#REF!</v>
      </c>
      <c r="T228" s="148" t="e">
        <f>[14]!Tabla3[[#This Row],[VALOR (en pesos)]]/11</f>
        <v>#REF!</v>
      </c>
      <c r="U228" s="148" t="e">
        <f>[14]!Tabla3[[#This Row],[VALOR (en pesos)]]/11</f>
        <v>#REF!</v>
      </c>
      <c r="V228" s="148" t="e">
        <f>[14]!Tabla3[[#This Row],[VALOR (en pesos)]]/11</f>
        <v>#REF!</v>
      </c>
      <c r="W228" s="148" t="e">
        <f>[14]!Tabla3[[#This Row],[VALOR (en pesos)]]/11</f>
        <v>#REF!</v>
      </c>
      <c r="X228" s="148" t="e">
        <f>[14]!Tabla3[[#This Row],[VALOR (en pesos)]]/11</f>
        <v>#REF!</v>
      </c>
      <c r="Y228" s="148" t="e">
        <f>[14]!Tabla3[[#This Row],[VALOR (en pesos)]]/11</f>
        <v>#REF!</v>
      </c>
      <c r="Z228" s="148" t="e">
        <f t="shared" si="7"/>
        <v>#REF!</v>
      </c>
      <c r="AA22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8" s="31"/>
    </row>
    <row r="229" spans="1:30" ht="47.45" customHeight="1" x14ac:dyDescent="0.25">
      <c r="A229" s="136" t="s">
        <v>431</v>
      </c>
      <c r="B229" s="138" t="s">
        <v>430</v>
      </c>
      <c r="C229" s="138" t="s">
        <v>431</v>
      </c>
      <c r="D229" s="138" t="s">
        <v>492</v>
      </c>
      <c r="E229" s="137">
        <v>2024002880093</v>
      </c>
      <c r="F229" s="138" t="s">
        <v>518</v>
      </c>
      <c r="G229" s="138" t="s">
        <v>519</v>
      </c>
      <c r="H229" s="138" t="s">
        <v>527</v>
      </c>
      <c r="I229" s="138" t="s">
        <v>509</v>
      </c>
      <c r="J229" s="136" t="s">
        <v>149</v>
      </c>
      <c r="K229" s="136">
        <v>1</v>
      </c>
      <c r="L229" s="139">
        <v>100000000</v>
      </c>
      <c r="M229" s="146" t="s">
        <v>110</v>
      </c>
      <c r="N229" s="140">
        <v>0</v>
      </c>
      <c r="O229" s="140">
        <v>9090909.0909090899</v>
      </c>
      <c r="P229" s="140">
        <v>9090909.0909090899</v>
      </c>
      <c r="Q229" s="140">
        <v>9090909.0909090899</v>
      </c>
      <c r="R229" s="140">
        <v>9090909.0909090899</v>
      </c>
      <c r="S229" s="140">
        <v>9090909.0909090899</v>
      </c>
      <c r="T229" s="140">
        <v>9090909.0909090899</v>
      </c>
      <c r="U229" s="140">
        <v>9090909.0909090899</v>
      </c>
      <c r="V229" s="140">
        <v>9090909.0909090899</v>
      </c>
      <c r="W229" s="140">
        <v>9090909.0909090899</v>
      </c>
      <c r="X229" s="140">
        <v>9090909.0909090899</v>
      </c>
      <c r="Y229" s="140">
        <v>9090909.0909090899</v>
      </c>
      <c r="Z229" s="140">
        <f t="shared" si="7"/>
        <v>100000000.00000001</v>
      </c>
      <c r="AA22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2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2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29" s="31"/>
    </row>
    <row r="230" spans="1:30" ht="47.45" customHeight="1" x14ac:dyDescent="0.25">
      <c r="A230" s="136" t="s">
        <v>431</v>
      </c>
      <c r="B230" s="8" t="s">
        <v>430</v>
      </c>
      <c r="C230" s="8" t="s">
        <v>431</v>
      </c>
      <c r="D230" s="8" t="s">
        <v>492</v>
      </c>
      <c r="E230" s="157" t="s">
        <v>528</v>
      </c>
      <c r="F230" s="8" t="s">
        <v>518</v>
      </c>
      <c r="G230" s="8" t="s">
        <v>519</v>
      </c>
      <c r="H230" s="8" t="s">
        <v>529</v>
      </c>
      <c r="I230" s="8" t="s">
        <v>509</v>
      </c>
      <c r="J230" s="19" t="s">
        <v>149</v>
      </c>
      <c r="K230" s="19">
        <v>1</v>
      </c>
      <c r="L230" s="143">
        <v>92990753</v>
      </c>
      <c r="M230" s="19" t="s">
        <v>491</v>
      </c>
      <c r="N230" s="148">
        <v>0</v>
      </c>
      <c r="O230" s="148">
        <v>8453704.8100000005</v>
      </c>
      <c r="P230" s="148">
        <v>8453704.8100000005</v>
      </c>
      <c r="Q230" s="148">
        <v>8453704.8100000005</v>
      </c>
      <c r="R230" s="148">
        <v>8453704.8100000005</v>
      </c>
      <c r="S230" s="148">
        <v>8453704.8100000005</v>
      </c>
      <c r="T230" s="148">
        <v>8453704.8100000005</v>
      </c>
      <c r="U230" s="148">
        <v>8453704.8100000005</v>
      </c>
      <c r="V230" s="148">
        <v>8453704.8100000005</v>
      </c>
      <c r="W230" s="148">
        <v>8453704.8100000005</v>
      </c>
      <c r="X230" s="148">
        <v>8453704.8100000005</v>
      </c>
      <c r="Y230" s="148">
        <v>8453704.8100000005</v>
      </c>
      <c r="Z230" s="148">
        <f t="shared" si="7"/>
        <v>92990752.910000011</v>
      </c>
      <c r="AA23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0" s="31"/>
    </row>
    <row r="231" spans="1:30" ht="47.45" customHeight="1" x14ac:dyDescent="0.25">
      <c r="A231" s="136" t="s">
        <v>431</v>
      </c>
      <c r="B231" s="138" t="s">
        <v>430</v>
      </c>
      <c r="C231" s="138" t="s">
        <v>431</v>
      </c>
      <c r="D231" s="138" t="s">
        <v>492</v>
      </c>
      <c r="E231" s="156" t="s">
        <v>528</v>
      </c>
      <c r="F231" s="138" t="s">
        <v>518</v>
      </c>
      <c r="G231" s="138" t="s">
        <v>519</v>
      </c>
      <c r="H231" s="138" t="s">
        <v>529</v>
      </c>
      <c r="I231" s="138" t="s">
        <v>509</v>
      </c>
      <c r="J231" s="136" t="s">
        <v>149</v>
      </c>
      <c r="K231" s="136">
        <v>1</v>
      </c>
      <c r="L231" s="158">
        <v>17500000</v>
      </c>
      <c r="M231" s="146" t="s">
        <v>110</v>
      </c>
      <c r="N231" s="140">
        <v>0</v>
      </c>
      <c r="O231" s="140">
        <v>1590909.0909090899</v>
      </c>
      <c r="P231" s="140">
        <v>1590909.0909090899</v>
      </c>
      <c r="Q231" s="140">
        <v>1590909.0909090899</v>
      </c>
      <c r="R231" s="140">
        <v>1590909.0909090899</v>
      </c>
      <c r="S231" s="140">
        <v>1590909.0909090899</v>
      </c>
      <c r="T231" s="140">
        <v>1590909.0909090899</v>
      </c>
      <c r="U231" s="140">
        <v>1590909.0909090899</v>
      </c>
      <c r="V231" s="140">
        <v>1590909.0909090899</v>
      </c>
      <c r="W231" s="140">
        <v>1590909.0909090899</v>
      </c>
      <c r="X231" s="140">
        <v>1590909.0909090899</v>
      </c>
      <c r="Y231" s="140">
        <v>1590909.0909090899</v>
      </c>
      <c r="Z231" s="140">
        <f t="shared" si="7"/>
        <v>17499999.999999989</v>
      </c>
      <c r="AA23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1" s="31"/>
    </row>
    <row r="232" spans="1:30" ht="47.45" customHeight="1" x14ac:dyDescent="0.25">
      <c r="A232" s="136" t="s">
        <v>431</v>
      </c>
      <c r="B232" s="8" t="s">
        <v>430</v>
      </c>
      <c r="C232" s="8" t="s">
        <v>431</v>
      </c>
      <c r="D232" s="8" t="s">
        <v>492</v>
      </c>
      <c r="E232" s="106">
        <v>2024002880093</v>
      </c>
      <c r="F232" s="8" t="s">
        <v>518</v>
      </c>
      <c r="G232" s="8" t="s">
        <v>530</v>
      </c>
      <c r="H232" s="8" t="s">
        <v>531</v>
      </c>
      <c r="I232" s="8" t="s">
        <v>509</v>
      </c>
      <c r="J232" s="19" t="s">
        <v>149</v>
      </c>
      <c r="K232" s="19">
        <v>1</v>
      </c>
      <c r="L232" s="151">
        <v>37510000</v>
      </c>
      <c r="M232" s="19" t="s">
        <v>491</v>
      </c>
      <c r="N232" s="148">
        <v>0</v>
      </c>
      <c r="O232" s="148">
        <v>3410000</v>
      </c>
      <c r="P232" s="148">
        <v>3410000</v>
      </c>
      <c r="Q232" s="148">
        <v>3410000</v>
      </c>
      <c r="R232" s="148">
        <v>3410000</v>
      </c>
      <c r="S232" s="148">
        <v>3410000</v>
      </c>
      <c r="T232" s="148">
        <v>3410000</v>
      </c>
      <c r="U232" s="148">
        <v>3410000</v>
      </c>
      <c r="V232" s="148">
        <v>3410000</v>
      </c>
      <c r="W232" s="148">
        <v>3410000</v>
      </c>
      <c r="X232" s="148">
        <v>3410000</v>
      </c>
      <c r="Y232" s="148">
        <v>3410000</v>
      </c>
      <c r="Z232" s="148">
        <f t="shared" si="7"/>
        <v>37510000</v>
      </c>
      <c r="AA23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2" s="31"/>
    </row>
    <row r="233" spans="1:30" ht="47.45" customHeight="1" x14ac:dyDescent="0.25">
      <c r="A233" s="136" t="s">
        <v>431</v>
      </c>
      <c r="B233" s="138" t="s">
        <v>430</v>
      </c>
      <c r="C233" s="138" t="s">
        <v>431</v>
      </c>
      <c r="D233" s="138" t="s">
        <v>492</v>
      </c>
      <c r="E233" s="137">
        <v>2024002880063</v>
      </c>
      <c r="F233" s="138" t="s">
        <v>532</v>
      </c>
      <c r="G233" s="138" t="s">
        <v>533</v>
      </c>
      <c r="H233" s="138" t="s">
        <v>534</v>
      </c>
      <c r="I233" s="138" t="s">
        <v>509</v>
      </c>
      <c r="J233" s="136" t="s">
        <v>149</v>
      </c>
      <c r="K233" s="138">
        <v>1</v>
      </c>
      <c r="L233" s="153">
        <v>0</v>
      </c>
      <c r="M233" s="159" t="s">
        <v>535</v>
      </c>
      <c r="N233" s="140">
        <v>0</v>
      </c>
      <c r="O233" s="140">
        <v>4500000</v>
      </c>
      <c r="P233" s="140">
        <v>4500000</v>
      </c>
      <c r="Q233" s="140">
        <v>4500000</v>
      </c>
      <c r="R233" s="140">
        <v>4500000</v>
      </c>
      <c r="S233" s="140">
        <v>2000000</v>
      </c>
      <c r="T233" s="140">
        <v>0</v>
      </c>
      <c r="U233" s="140">
        <v>0</v>
      </c>
      <c r="V233" s="140">
        <v>0</v>
      </c>
      <c r="W233" s="140">
        <v>0</v>
      </c>
      <c r="X233" s="142">
        <v>0</v>
      </c>
      <c r="Y233" s="142">
        <v>0</v>
      </c>
      <c r="Z233" s="142">
        <f t="shared" si="7"/>
        <v>20000000</v>
      </c>
      <c r="AA23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3" s="31"/>
    </row>
    <row r="234" spans="1:30" ht="47.45" customHeight="1" x14ac:dyDescent="0.25">
      <c r="A234" s="136" t="s">
        <v>431</v>
      </c>
      <c r="B234" s="8" t="s">
        <v>430</v>
      </c>
      <c r="C234" s="8" t="s">
        <v>431</v>
      </c>
      <c r="D234" s="8" t="s">
        <v>492</v>
      </c>
      <c r="E234" s="157" t="s">
        <v>536</v>
      </c>
      <c r="F234" s="8" t="s">
        <v>532</v>
      </c>
      <c r="G234" s="8" t="s">
        <v>533</v>
      </c>
      <c r="H234" s="8" t="s">
        <v>534</v>
      </c>
      <c r="I234" s="8" t="s">
        <v>509</v>
      </c>
      <c r="J234" s="19" t="s">
        <v>149</v>
      </c>
      <c r="K234" s="8">
        <v>1</v>
      </c>
      <c r="L234" s="151">
        <v>150000000</v>
      </c>
      <c r="M234" s="160" t="s">
        <v>537</v>
      </c>
      <c r="N234" s="148">
        <v>0</v>
      </c>
      <c r="O234" s="148">
        <v>18750000</v>
      </c>
      <c r="P234" s="148">
        <v>18750000</v>
      </c>
      <c r="Q234" s="148">
        <v>18750000</v>
      </c>
      <c r="R234" s="148">
        <v>18750000</v>
      </c>
      <c r="S234" s="148">
        <v>18750000</v>
      </c>
      <c r="T234" s="148">
        <v>18750000</v>
      </c>
      <c r="U234" s="148">
        <v>18750000</v>
      </c>
      <c r="V234" s="148">
        <v>18750000</v>
      </c>
      <c r="W234" s="148">
        <v>0</v>
      </c>
      <c r="X234" s="161">
        <v>0</v>
      </c>
      <c r="Y234" s="161">
        <v>0</v>
      </c>
      <c r="Z234" s="161">
        <f t="shared" si="7"/>
        <v>150000000</v>
      </c>
      <c r="AA23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4" s="31"/>
    </row>
    <row r="235" spans="1:30" ht="47.45" customHeight="1" x14ac:dyDescent="0.25">
      <c r="A235" s="136" t="s">
        <v>431</v>
      </c>
      <c r="B235" s="138" t="s">
        <v>430</v>
      </c>
      <c r="C235" s="138" t="s">
        <v>431</v>
      </c>
      <c r="D235" s="138" t="s">
        <v>492</v>
      </c>
      <c r="E235" s="156" t="s">
        <v>536</v>
      </c>
      <c r="F235" s="138" t="s">
        <v>532</v>
      </c>
      <c r="G235" s="138" t="s">
        <v>533</v>
      </c>
      <c r="H235" s="138" t="s">
        <v>534</v>
      </c>
      <c r="I235" s="138" t="s">
        <v>509</v>
      </c>
      <c r="J235" s="136" t="s">
        <v>149</v>
      </c>
      <c r="K235" s="138">
        <v>1</v>
      </c>
      <c r="L235" s="153">
        <v>20000000</v>
      </c>
      <c r="M235" s="162" t="s">
        <v>491</v>
      </c>
      <c r="N235" s="140">
        <v>0</v>
      </c>
      <c r="O235" s="140">
        <v>0</v>
      </c>
      <c r="P235" s="140">
        <v>0</v>
      </c>
      <c r="Q235" s="140">
        <v>2222222.2222222202</v>
      </c>
      <c r="R235" s="140">
        <v>2222222.2222222202</v>
      </c>
      <c r="S235" s="140">
        <v>2222222.2222222202</v>
      </c>
      <c r="T235" s="140">
        <v>2222222.2222222202</v>
      </c>
      <c r="U235" s="140">
        <v>2222222.2222222202</v>
      </c>
      <c r="V235" s="140">
        <v>2222222.2222222202</v>
      </c>
      <c r="W235" s="140">
        <v>2222222.2222222202</v>
      </c>
      <c r="X235" s="140">
        <v>2222222.2222222202</v>
      </c>
      <c r="Y235" s="140">
        <v>2222222.2222222202</v>
      </c>
      <c r="Z235" s="140">
        <f t="shared" si="7"/>
        <v>19999999.999999981</v>
      </c>
      <c r="AA23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5" s="31"/>
    </row>
    <row r="236" spans="1:30" ht="47.45" customHeight="1" x14ac:dyDescent="0.25">
      <c r="A236" s="136" t="s">
        <v>431</v>
      </c>
      <c r="B236" s="8" t="s">
        <v>430</v>
      </c>
      <c r="C236" s="8" t="s">
        <v>431</v>
      </c>
      <c r="D236" s="8" t="s">
        <v>492</v>
      </c>
      <c r="E236" s="157">
        <v>2024002880063</v>
      </c>
      <c r="F236" s="8" t="s">
        <v>532</v>
      </c>
      <c r="G236" s="8" t="s">
        <v>538</v>
      </c>
      <c r="H236" s="8" t="s">
        <v>539</v>
      </c>
      <c r="I236" s="8" t="s">
        <v>540</v>
      </c>
      <c r="J236" s="19" t="s">
        <v>108</v>
      </c>
      <c r="K236" s="19">
        <v>5</v>
      </c>
      <c r="L236" s="151">
        <v>70000000</v>
      </c>
      <c r="M236" s="160" t="s">
        <v>110</v>
      </c>
      <c r="N236" s="148">
        <v>0</v>
      </c>
      <c r="O236" s="148">
        <v>8750000</v>
      </c>
      <c r="P236" s="148">
        <v>8750000</v>
      </c>
      <c r="Q236" s="148">
        <v>8750000</v>
      </c>
      <c r="R236" s="148">
        <v>8750000</v>
      </c>
      <c r="S236" s="148">
        <v>8750000</v>
      </c>
      <c r="T236" s="148">
        <v>8750000</v>
      </c>
      <c r="U236" s="148">
        <v>8750000</v>
      </c>
      <c r="V236" s="148">
        <v>8750000</v>
      </c>
      <c r="W236" s="148">
        <v>0</v>
      </c>
      <c r="X236" s="161">
        <v>0</v>
      </c>
      <c r="Y236" s="161">
        <v>0</v>
      </c>
      <c r="Z236" s="161">
        <f t="shared" si="7"/>
        <v>70000000</v>
      </c>
      <c r="AA236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6" s="31"/>
    </row>
    <row r="237" spans="1:30" ht="47.45" customHeight="1" x14ac:dyDescent="0.25">
      <c r="A237" s="136" t="s">
        <v>431</v>
      </c>
      <c r="B237" s="138" t="s">
        <v>430</v>
      </c>
      <c r="C237" s="138" t="s">
        <v>431</v>
      </c>
      <c r="D237" s="138" t="s">
        <v>492</v>
      </c>
      <c r="E237" s="156">
        <v>2024002880063</v>
      </c>
      <c r="F237" s="138" t="s">
        <v>532</v>
      </c>
      <c r="G237" s="138" t="s">
        <v>538</v>
      </c>
      <c r="H237" s="138" t="s">
        <v>539</v>
      </c>
      <c r="I237" s="138" t="s">
        <v>540</v>
      </c>
      <c r="J237" s="136" t="s">
        <v>108</v>
      </c>
      <c r="K237" s="136">
        <v>5</v>
      </c>
      <c r="L237" s="153">
        <v>416092203</v>
      </c>
      <c r="M237" s="162" t="s">
        <v>491</v>
      </c>
      <c r="N237" s="140"/>
      <c r="O237" s="140">
        <v>46232467</v>
      </c>
      <c r="P237" s="140">
        <v>46232467</v>
      </c>
      <c r="Q237" s="140">
        <v>46232467</v>
      </c>
      <c r="R237" s="140">
        <v>46232467</v>
      </c>
      <c r="S237" s="140">
        <v>46232467</v>
      </c>
      <c r="T237" s="140">
        <v>46232467</v>
      </c>
      <c r="U237" s="140">
        <v>46232467</v>
      </c>
      <c r="V237" s="140">
        <v>46232467</v>
      </c>
      <c r="W237" s="140">
        <v>46232467</v>
      </c>
      <c r="X237" s="142">
        <v>0</v>
      </c>
      <c r="Y237" s="142">
        <v>0</v>
      </c>
      <c r="Z237" s="142">
        <f t="shared" si="7"/>
        <v>416092203</v>
      </c>
      <c r="AA23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7" s="31"/>
    </row>
    <row r="238" spans="1:30" ht="47.45" customHeight="1" x14ac:dyDescent="0.25">
      <c r="A238" s="136" t="s">
        <v>431</v>
      </c>
      <c r="B238" s="8" t="s">
        <v>430</v>
      </c>
      <c r="C238" s="8" t="s">
        <v>431</v>
      </c>
      <c r="D238" s="8" t="s">
        <v>492</v>
      </c>
      <c r="E238" s="157">
        <v>2024002880097</v>
      </c>
      <c r="F238" s="8" t="s">
        <v>541</v>
      </c>
      <c r="G238" s="8" t="s">
        <v>542</v>
      </c>
      <c r="H238" s="8" t="s">
        <v>543</v>
      </c>
      <c r="I238" s="8" t="s">
        <v>544</v>
      </c>
      <c r="J238" s="19" t="s">
        <v>108</v>
      </c>
      <c r="K238" s="19">
        <v>2</v>
      </c>
      <c r="L238" s="151">
        <v>80000000</v>
      </c>
      <c r="M238" s="19" t="s">
        <v>110</v>
      </c>
      <c r="N238" s="148">
        <v>0</v>
      </c>
      <c r="O238" s="148">
        <v>10000000</v>
      </c>
      <c r="P238" s="148">
        <v>10000000</v>
      </c>
      <c r="Q238" s="148">
        <v>10000000</v>
      </c>
      <c r="R238" s="148">
        <v>10000000</v>
      </c>
      <c r="S238" s="148">
        <v>10000000</v>
      </c>
      <c r="T238" s="148">
        <v>10000000</v>
      </c>
      <c r="U238" s="148">
        <v>10000000</v>
      </c>
      <c r="V238" s="148">
        <v>10000000</v>
      </c>
      <c r="W238" s="148">
        <v>0</v>
      </c>
      <c r="X238" s="161">
        <v>0</v>
      </c>
      <c r="Y238" s="161">
        <v>0</v>
      </c>
      <c r="Z238" s="161">
        <f t="shared" si="7"/>
        <v>80000000</v>
      </c>
      <c r="AA23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8" s="31"/>
    </row>
    <row r="239" spans="1:30" ht="47.45" customHeight="1" x14ac:dyDescent="0.25">
      <c r="A239" s="136" t="s">
        <v>431</v>
      </c>
      <c r="B239" s="138" t="s">
        <v>430</v>
      </c>
      <c r="C239" s="138" t="s">
        <v>431</v>
      </c>
      <c r="D239" s="138" t="s">
        <v>492</v>
      </c>
      <c r="E239" s="156" t="s">
        <v>546</v>
      </c>
      <c r="F239" s="138" t="s">
        <v>541</v>
      </c>
      <c r="G239" s="138" t="s">
        <v>542</v>
      </c>
      <c r="H239" s="138" t="s">
        <v>543</v>
      </c>
      <c r="I239" s="138" t="s">
        <v>544</v>
      </c>
      <c r="J239" s="136" t="s">
        <v>108</v>
      </c>
      <c r="K239" s="136">
        <v>2</v>
      </c>
      <c r="L239" s="153">
        <v>132204736</v>
      </c>
      <c r="M239" s="136" t="s">
        <v>491</v>
      </c>
      <c r="N239" s="140">
        <v>0</v>
      </c>
      <c r="O239" s="140">
        <v>0</v>
      </c>
      <c r="P239" s="140">
        <v>0</v>
      </c>
      <c r="Q239" s="140">
        <v>14689415.111111101</v>
      </c>
      <c r="R239" s="140">
        <v>14689415.111111101</v>
      </c>
      <c r="S239" s="140">
        <v>14689415.111111101</v>
      </c>
      <c r="T239" s="140">
        <v>14689415.111111101</v>
      </c>
      <c r="U239" s="140">
        <v>14689415.111111101</v>
      </c>
      <c r="V239" s="140">
        <v>14689415.111111101</v>
      </c>
      <c r="W239" s="140">
        <v>14689415.111111101</v>
      </c>
      <c r="X239" s="140">
        <v>14689415.111111101</v>
      </c>
      <c r="Y239" s="140">
        <v>14689415.111111101</v>
      </c>
      <c r="Z239" s="140">
        <f t="shared" si="7"/>
        <v>132204735.99999993</v>
      </c>
      <c r="AA23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3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3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39" s="31"/>
    </row>
    <row r="240" spans="1:30" ht="47.45" customHeight="1" x14ac:dyDescent="0.25">
      <c r="A240" s="136" t="s">
        <v>431</v>
      </c>
      <c r="B240" s="8" t="s">
        <v>430</v>
      </c>
      <c r="C240" s="8" t="s">
        <v>431</v>
      </c>
      <c r="D240" s="8" t="s">
        <v>492</v>
      </c>
      <c r="E240" s="106">
        <v>2024002880097</v>
      </c>
      <c r="F240" s="8" t="s">
        <v>541</v>
      </c>
      <c r="G240" s="8" t="s">
        <v>547</v>
      </c>
      <c r="H240" s="8" t="s">
        <v>548</v>
      </c>
      <c r="I240" s="8" t="s">
        <v>498</v>
      </c>
      <c r="J240" s="19" t="s">
        <v>108</v>
      </c>
      <c r="K240" s="19">
        <v>2</v>
      </c>
      <c r="L240" s="151">
        <v>93076776</v>
      </c>
      <c r="M240" s="19" t="s">
        <v>491</v>
      </c>
      <c r="N240" s="148">
        <v>0</v>
      </c>
      <c r="O240" s="148">
        <v>15000000</v>
      </c>
      <c r="P240" s="148">
        <v>15000000</v>
      </c>
      <c r="Q240" s="148">
        <v>15000000</v>
      </c>
      <c r="R240" s="148">
        <v>13076776</v>
      </c>
      <c r="S240" s="148">
        <v>9000000</v>
      </c>
      <c r="T240" s="148">
        <v>9000000</v>
      </c>
      <c r="U240" s="148">
        <v>9000000</v>
      </c>
      <c r="V240" s="148">
        <v>8000000</v>
      </c>
      <c r="W240" s="148">
        <v>0</v>
      </c>
      <c r="X240" s="161">
        <v>0</v>
      </c>
      <c r="Y240" s="161">
        <v>0</v>
      </c>
      <c r="Z240" s="161">
        <f t="shared" si="7"/>
        <v>93076776</v>
      </c>
      <c r="AA24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0" s="31"/>
    </row>
    <row r="241" spans="1:30" ht="47.45" customHeight="1" x14ac:dyDescent="0.25">
      <c r="A241" s="136" t="s">
        <v>431</v>
      </c>
      <c r="B241" s="138" t="s">
        <v>430</v>
      </c>
      <c r="C241" s="138" t="s">
        <v>431</v>
      </c>
      <c r="D241" s="138" t="s">
        <v>492</v>
      </c>
      <c r="E241" s="156">
        <v>2024002880097</v>
      </c>
      <c r="F241" s="138" t="s">
        <v>541</v>
      </c>
      <c r="G241" s="138" t="s">
        <v>547</v>
      </c>
      <c r="H241" s="138" t="s">
        <v>548</v>
      </c>
      <c r="I241" s="138" t="s">
        <v>498</v>
      </c>
      <c r="J241" s="136" t="s">
        <v>108</v>
      </c>
      <c r="K241" s="136">
        <v>2</v>
      </c>
      <c r="L241" s="153">
        <v>30000000</v>
      </c>
      <c r="M241" s="136" t="s">
        <v>110</v>
      </c>
      <c r="N241" s="140">
        <v>0</v>
      </c>
      <c r="O241" s="140">
        <v>3750000</v>
      </c>
      <c r="P241" s="140">
        <v>3750000</v>
      </c>
      <c r="Q241" s="140">
        <v>3750000</v>
      </c>
      <c r="R241" s="140">
        <v>3750000</v>
      </c>
      <c r="S241" s="140">
        <v>3750000</v>
      </c>
      <c r="T241" s="140">
        <v>3750000</v>
      </c>
      <c r="U241" s="140">
        <v>3750000</v>
      </c>
      <c r="V241" s="140">
        <v>3750000</v>
      </c>
      <c r="W241" s="140">
        <v>0</v>
      </c>
      <c r="X241" s="142">
        <v>0</v>
      </c>
      <c r="Y241" s="142">
        <v>0</v>
      </c>
      <c r="Z241" s="142">
        <f t="shared" si="7"/>
        <v>30000000</v>
      </c>
      <c r="AA24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1" s="31"/>
    </row>
    <row r="242" spans="1:30" ht="47.45" customHeight="1" x14ac:dyDescent="0.25">
      <c r="A242" s="136" t="s">
        <v>431</v>
      </c>
      <c r="B242" s="8" t="s">
        <v>430</v>
      </c>
      <c r="C242" s="8" t="s">
        <v>431</v>
      </c>
      <c r="D242" s="8" t="s">
        <v>492</v>
      </c>
      <c r="E242" s="157" t="s">
        <v>546</v>
      </c>
      <c r="F242" s="8" t="s">
        <v>541</v>
      </c>
      <c r="G242" s="8" t="s">
        <v>549</v>
      </c>
      <c r="H242" s="8" t="s">
        <v>548</v>
      </c>
      <c r="I242" s="8" t="s">
        <v>498</v>
      </c>
      <c r="J242" s="19" t="s">
        <v>108</v>
      </c>
      <c r="K242" s="19">
        <v>2</v>
      </c>
      <c r="L242" s="151">
        <v>93076776</v>
      </c>
      <c r="M242" s="19" t="s">
        <v>491</v>
      </c>
      <c r="N242" s="148">
        <v>0</v>
      </c>
      <c r="O242" s="148">
        <v>15000000</v>
      </c>
      <c r="P242" s="148">
        <v>15000000</v>
      </c>
      <c r="Q242" s="148">
        <v>9000000</v>
      </c>
      <c r="R242" s="148">
        <v>9000000</v>
      </c>
      <c r="S242" s="148">
        <v>9000000</v>
      </c>
      <c r="T242" s="148">
        <v>9000000</v>
      </c>
      <c r="U242" s="148">
        <v>9000000</v>
      </c>
      <c r="V242" s="148">
        <v>9038388</v>
      </c>
      <c r="W242" s="148">
        <v>9038388</v>
      </c>
      <c r="X242" s="161">
        <v>0</v>
      </c>
      <c r="Y242" s="161">
        <v>0</v>
      </c>
      <c r="Z242" s="161">
        <f t="shared" si="7"/>
        <v>93076776</v>
      </c>
      <c r="AA24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2" s="31"/>
    </row>
    <row r="243" spans="1:30" ht="47.45" customHeight="1" x14ac:dyDescent="0.25">
      <c r="A243" s="136" t="s">
        <v>431</v>
      </c>
      <c r="B243" s="138" t="s">
        <v>430</v>
      </c>
      <c r="C243" s="138" t="s">
        <v>431</v>
      </c>
      <c r="D243" s="138" t="s">
        <v>492</v>
      </c>
      <c r="E243" s="163">
        <v>2024002880094</v>
      </c>
      <c r="F243" s="164" t="s">
        <v>550</v>
      </c>
      <c r="G243" s="164" t="s">
        <v>551</v>
      </c>
      <c r="H243" s="164" t="s">
        <v>552</v>
      </c>
      <c r="I243" s="164" t="s">
        <v>553</v>
      </c>
      <c r="J243" s="136" t="s">
        <v>108</v>
      </c>
      <c r="K243" s="165">
        <v>4</v>
      </c>
      <c r="L243" s="166">
        <v>322000000</v>
      </c>
      <c r="M243" s="165" t="s">
        <v>110</v>
      </c>
      <c r="N243" s="140">
        <v>0</v>
      </c>
      <c r="O243" s="140" t="e">
        <f>[14]!Tabla3[[#This Row],[VALOR (en pesos)]]/7</f>
        <v>#REF!</v>
      </c>
      <c r="P243" s="140" t="e">
        <f>[14]!Tabla3[[#This Row],[VALOR (en pesos)]]/7</f>
        <v>#REF!</v>
      </c>
      <c r="Q243" s="140" t="e">
        <f>[14]!Tabla3[[#This Row],[VALOR (en pesos)]]/7</f>
        <v>#REF!</v>
      </c>
      <c r="R243" s="140" t="e">
        <f>[14]!Tabla3[[#This Row],[VALOR (en pesos)]]/7</f>
        <v>#REF!</v>
      </c>
      <c r="S243" s="140" t="e">
        <f>[14]!Tabla3[[#This Row],[VALOR (en pesos)]]/7</f>
        <v>#REF!</v>
      </c>
      <c r="T243" s="140" t="e">
        <f>[14]!Tabla3[[#This Row],[VALOR (en pesos)]]/7</f>
        <v>#REF!</v>
      </c>
      <c r="U243" s="140" t="e">
        <f>[14]!Tabla3[[#This Row],[VALOR (en pesos)]]/7</f>
        <v>#REF!</v>
      </c>
      <c r="V243" s="140">
        <v>0</v>
      </c>
      <c r="W243" s="140">
        <v>0</v>
      </c>
      <c r="X243" s="142">
        <v>0</v>
      </c>
      <c r="Y243" s="142">
        <v>0</v>
      </c>
      <c r="Z243" s="142" t="e">
        <f t="shared" si="7"/>
        <v>#REF!</v>
      </c>
      <c r="AA243" s="167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3" s="31"/>
    </row>
    <row r="244" spans="1:30" ht="47.45" customHeight="1" x14ac:dyDescent="0.25">
      <c r="A244" s="136" t="s">
        <v>431</v>
      </c>
      <c r="B244" s="8" t="s">
        <v>430</v>
      </c>
      <c r="C244" s="8" t="s">
        <v>431</v>
      </c>
      <c r="D244" s="8" t="s">
        <v>492</v>
      </c>
      <c r="E244" s="168">
        <v>2024002880094</v>
      </c>
      <c r="F244" s="169" t="s">
        <v>550</v>
      </c>
      <c r="G244" s="169" t="s">
        <v>554</v>
      </c>
      <c r="H244" s="169" t="s">
        <v>555</v>
      </c>
      <c r="I244" s="169" t="s">
        <v>498</v>
      </c>
      <c r="J244" s="19" t="s">
        <v>108</v>
      </c>
      <c r="K244" s="170">
        <v>4</v>
      </c>
      <c r="L244" s="171">
        <v>205000000</v>
      </c>
      <c r="M244" s="170" t="s">
        <v>491</v>
      </c>
      <c r="N244" s="148">
        <v>0</v>
      </c>
      <c r="O244" s="148">
        <v>33000000</v>
      </c>
      <c r="P244" s="148">
        <v>33000000</v>
      </c>
      <c r="Q244" s="148">
        <v>33000000</v>
      </c>
      <c r="R244" s="148">
        <v>33000000</v>
      </c>
      <c r="S244" s="148">
        <v>33000000</v>
      </c>
      <c r="T244" s="148">
        <v>40000000</v>
      </c>
      <c r="U244" s="148">
        <v>0</v>
      </c>
      <c r="V244" s="144">
        <v>0</v>
      </c>
      <c r="W244" s="148">
        <v>0</v>
      </c>
      <c r="X244" s="161">
        <v>0</v>
      </c>
      <c r="Y244" s="161">
        <v>0</v>
      </c>
      <c r="Z244" s="161">
        <f t="shared" si="7"/>
        <v>205000000</v>
      </c>
      <c r="AA244" s="17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4" s="31"/>
    </row>
    <row r="245" spans="1:30" ht="47.45" customHeight="1" x14ac:dyDescent="0.25">
      <c r="A245" s="136" t="s">
        <v>431</v>
      </c>
      <c r="B245" s="138" t="s">
        <v>430</v>
      </c>
      <c r="C245" s="138" t="s">
        <v>431</v>
      </c>
      <c r="D245" s="138" t="s">
        <v>492</v>
      </c>
      <c r="E245" s="173">
        <v>2024002880094</v>
      </c>
      <c r="F245" s="164" t="s">
        <v>550</v>
      </c>
      <c r="G245" s="164" t="s">
        <v>556</v>
      </c>
      <c r="H245" s="164" t="s">
        <v>557</v>
      </c>
      <c r="I245" s="164" t="s">
        <v>558</v>
      </c>
      <c r="J245" s="136" t="s">
        <v>149</v>
      </c>
      <c r="K245" s="165">
        <v>2</v>
      </c>
      <c r="L245" s="166">
        <v>60000000</v>
      </c>
      <c r="M245" s="165" t="s">
        <v>491</v>
      </c>
      <c r="N245" s="140">
        <v>0</v>
      </c>
      <c r="O245" s="140">
        <v>0</v>
      </c>
      <c r="P245" s="140">
        <v>0</v>
      </c>
      <c r="Q245" s="140">
        <v>0</v>
      </c>
      <c r="R245" s="140">
        <v>0</v>
      </c>
      <c r="S245" s="140">
        <v>0</v>
      </c>
      <c r="T245" s="140">
        <v>0</v>
      </c>
      <c r="U245" s="140">
        <v>0</v>
      </c>
      <c r="V245" s="140">
        <v>0</v>
      </c>
      <c r="W245" s="140">
        <v>0</v>
      </c>
      <c r="X245" s="140">
        <v>30000000</v>
      </c>
      <c r="Y245" s="140">
        <v>30000000</v>
      </c>
      <c r="Z245" s="140">
        <f t="shared" si="7"/>
        <v>60000000</v>
      </c>
      <c r="AA245" s="167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5" s="31"/>
    </row>
    <row r="246" spans="1:30" ht="47.45" customHeight="1" x14ac:dyDescent="0.25">
      <c r="A246" s="136" t="s">
        <v>431</v>
      </c>
      <c r="B246" s="8" t="s">
        <v>430</v>
      </c>
      <c r="C246" s="8" t="s">
        <v>431</v>
      </c>
      <c r="D246" s="8" t="s">
        <v>492</v>
      </c>
      <c r="E246" s="174">
        <v>2024002880094</v>
      </c>
      <c r="F246" s="169" t="s">
        <v>550</v>
      </c>
      <c r="G246" s="169" t="s">
        <v>556</v>
      </c>
      <c r="H246" s="169" t="s">
        <v>557</v>
      </c>
      <c r="I246" s="169" t="s">
        <v>558</v>
      </c>
      <c r="J246" s="19" t="s">
        <v>149</v>
      </c>
      <c r="K246" s="170">
        <v>2</v>
      </c>
      <c r="L246" s="175">
        <v>316900000</v>
      </c>
      <c r="M246" s="170" t="s">
        <v>559</v>
      </c>
      <c r="N246" s="148">
        <v>0</v>
      </c>
      <c r="O246" s="148">
        <v>0</v>
      </c>
      <c r="P246" s="148">
        <v>0</v>
      </c>
      <c r="Q246" s="148">
        <v>0</v>
      </c>
      <c r="R246" s="148">
        <v>0</v>
      </c>
      <c r="S246" s="148">
        <v>0</v>
      </c>
      <c r="T246" s="148">
        <v>0</v>
      </c>
      <c r="U246" s="148">
        <v>0</v>
      </c>
      <c r="V246" s="148">
        <v>0</v>
      </c>
      <c r="W246" s="148">
        <v>0</v>
      </c>
      <c r="X246" s="148">
        <v>0</v>
      </c>
      <c r="Y246" s="148">
        <v>0</v>
      </c>
      <c r="Z246" s="148">
        <v>0</v>
      </c>
      <c r="AA246" s="17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6" s="31"/>
    </row>
    <row r="247" spans="1:30" ht="47.45" customHeight="1" x14ac:dyDescent="0.25">
      <c r="A247" s="136" t="s">
        <v>431</v>
      </c>
      <c r="B247" s="138" t="s">
        <v>430</v>
      </c>
      <c r="C247" s="138" t="s">
        <v>431</v>
      </c>
      <c r="D247" s="138" t="s">
        <v>492</v>
      </c>
      <c r="E247" s="173">
        <v>2024002880094</v>
      </c>
      <c r="F247" s="164" t="s">
        <v>550</v>
      </c>
      <c r="G247" s="164" t="s">
        <v>560</v>
      </c>
      <c r="H247" s="164" t="s">
        <v>557</v>
      </c>
      <c r="I247" s="164" t="s">
        <v>558</v>
      </c>
      <c r="J247" s="136" t="s">
        <v>149</v>
      </c>
      <c r="K247" s="165">
        <v>2</v>
      </c>
      <c r="L247" s="166">
        <v>168753552</v>
      </c>
      <c r="M247" s="165" t="s">
        <v>491</v>
      </c>
      <c r="N247" s="140">
        <v>0</v>
      </c>
      <c r="O247" s="140">
        <v>0</v>
      </c>
      <c r="P247" s="140" t="e">
        <f>[14]!Tabla3[[#This Row],[VALOR (en pesos)]]/8</f>
        <v>#REF!</v>
      </c>
      <c r="Q247" s="140" t="e">
        <f>[14]!Tabla3[[#This Row],[VALOR (en pesos)]]/8</f>
        <v>#REF!</v>
      </c>
      <c r="R247" s="140" t="e">
        <f>[14]!Tabla3[[#This Row],[VALOR (en pesos)]]/8</f>
        <v>#REF!</v>
      </c>
      <c r="S247" s="140" t="e">
        <f>[14]!Tabla3[[#This Row],[VALOR (en pesos)]]/8</f>
        <v>#REF!</v>
      </c>
      <c r="T247" s="140" t="e">
        <f>[14]!Tabla3[[#This Row],[VALOR (en pesos)]]/8</f>
        <v>#REF!</v>
      </c>
      <c r="U247" s="140" t="e">
        <f>[14]!Tabla3[[#This Row],[VALOR (en pesos)]]/8</f>
        <v>#REF!</v>
      </c>
      <c r="V247" s="140" t="e">
        <f>[14]!Tabla3[[#This Row],[VALOR (en pesos)]]/8</f>
        <v>#REF!</v>
      </c>
      <c r="W247" s="140" t="e">
        <f>[14]!Tabla3[[#This Row],[VALOR (en pesos)]]/8</f>
        <v>#REF!</v>
      </c>
      <c r="X247" s="140">
        <v>0</v>
      </c>
      <c r="Y247" s="140">
        <v>0</v>
      </c>
      <c r="Z247" s="140" t="e">
        <f t="shared" ref="Z247:Z252" si="8">SUM(N247:Y247)</f>
        <v>#REF!</v>
      </c>
      <c r="AA247" s="167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7" s="31"/>
    </row>
    <row r="248" spans="1:30" ht="47.45" customHeight="1" x14ac:dyDescent="0.25">
      <c r="A248" s="136" t="s">
        <v>431</v>
      </c>
      <c r="B248" s="8" t="s">
        <v>430</v>
      </c>
      <c r="C248" s="8" t="s">
        <v>431</v>
      </c>
      <c r="D248" s="8" t="s">
        <v>492</v>
      </c>
      <c r="E248" s="174">
        <v>2024002880094</v>
      </c>
      <c r="F248" s="169" t="s">
        <v>550</v>
      </c>
      <c r="G248" s="169" t="s">
        <v>560</v>
      </c>
      <c r="H248" s="169" t="s">
        <v>557</v>
      </c>
      <c r="I248" s="169" t="s">
        <v>558</v>
      </c>
      <c r="J248" s="19" t="s">
        <v>149</v>
      </c>
      <c r="K248" s="170">
        <v>2</v>
      </c>
      <c r="L248" s="175">
        <v>629198519</v>
      </c>
      <c r="M248" s="176" t="s">
        <v>110</v>
      </c>
      <c r="N248" s="148">
        <v>0</v>
      </c>
      <c r="O248" s="148">
        <v>0</v>
      </c>
      <c r="P248" s="148" t="e">
        <f>[14]!Tabla3[[#This Row],[VALOR (en pesos)]]/8</f>
        <v>#REF!</v>
      </c>
      <c r="Q248" s="148" t="e">
        <f>[14]!Tabla3[[#This Row],[VALOR (en pesos)]]/8</f>
        <v>#REF!</v>
      </c>
      <c r="R248" s="148" t="e">
        <f>[14]!Tabla3[[#This Row],[VALOR (en pesos)]]/8</f>
        <v>#REF!</v>
      </c>
      <c r="S248" s="148" t="e">
        <f>[14]!Tabla3[[#This Row],[VALOR (en pesos)]]/8</f>
        <v>#REF!</v>
      </c>
      <c r="T248" s="148" t="e">
        <f>[14]!Tabla3[[#This Row],[VALOR (en pesos)]]/8</f>
        <v>#REF!</v>
      </c>
      <c r="U248" s="148" t="e">
        <f>[14]!Tabla3[[#This Row],[VALOR (en pesos)]]/8</f>
        <v>#REF!</v>
      </c>
      <c r="V248" s="148" t="e">
        <f>[14]!Tabla3[[#This Row],[VALOR (en pesos)]]/8</f>
        <v>#REF!</v>
      </c>
      <c r="W248" s="148" t="e">
        <f>[14]!Tabla3[[#This Row],[VALOR (en pesos)]]/8</f>
        <v>#REF!</v>
      </c>
      <c r="X248" s="148">
        <v>0</v>
      </c>
      <c r="Y248" s="148">
        <v>0</v>
      </c>
      <c r="Z248" s="148" t="e">
        <f t="shared" si="8"/>
        <v>#REF!</v>
      </c>
      <c r="AA248" s="17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8" s="31"/>
    </row>
    <row r="249" spans="1:30" ht="47.45" customHeight="1" x14ac:dyDescent="0.25">
      <c r="A249" s="136" t="s">
        <v>431</v>
      </c>
      <c r="B249" s="138" t="s">
        <v>430</v>
      </c>
      <c r="C249" s="138" t="s">
        <v>431</v>
      </c>
      <c r="D249" s="138" t="s">
        <v>492</v>
      </c>
      <c r="E249" s="173">
        <v>2024002880094</v>
      </c>
      <c r="F249" s="164" t="s">
        <v>550</v>
      </c>
      <c r="G249" s="164" t="s">
        <v>560</v>
      </c>
      <c r="H249" s="164" t="s">
        <v>557</v>
      </c>
      <c r="I249" s="164" t="s">
        <v>558</v>
      </c>
      <c r="J249" s="136" t="s">
        <v>149</v>
      </c>
      <c r="K249" s="165">
        <v>2</v>
      </c>
      <c r="L249" s="166">
        <v>11801481</v>
      </c>
      <c r="M249" s="177" t="s">
        <v>110</v>
      </c>
      <c r="N249" s="140">
        <v>0</v>
      </c>
      <c r="O249" s="140">
        <v>0</v>
      </c>
      <c r="P249" s="140" t="e">
        <f>[14]!Tabla3[[#This Row],[VALOR (en pesos)]]/8</f>
        <v>#REF!</v>
      </c>
      <c r="Q249" s="140" t="e">
        <f>[14]!Tabla3[[#This Row],[VALOR (en pesos)]]/8</f>
        <v>#REF!</v>
      </c>
      <c r="R249" s="140" t="e">
        <f>[14]!Tabla3[[#This Row],[VALOR (en pesos)]]/8</f>
        <v>#REF!</v>
      </c>
      <c r="S249" s="140" t="e">
        <f>[14]!Tabla3[[#This Row],[VALOR (en pesos)]]/8</f>
        <v>#REF!</v>
      </c>
      <c r="T249" s="140" t="e">
        <f>[14]!Tabla3[[#This Row],[VALOR (en pesos)]]/8</f>
        <v>#REF!</v>
      </c>
      <c r="U249" s="140" t="e">
        <f>[14]!Tabla3[[#This Row],[VALOR (en pesos)]]/8</f>
        <v>#REF!</v>
      </c>
      <c r="V249" s="140" t="e">
        <f>[14]!Tabla3[[#This Row],[VALOR (en pesos)]]/8</f>
        <v>#REF!</v>
      </c>
      <c r="W249" s="140" t="e">
        <f>[14]!Tabla3[[#This Row],[VALOR (en pesos)]]/8</f>
        <v>#REF!</v>
      </c>
      <c r="X249" s="140">
        <v>0</v>
      </c>
      <c r="Y249" s="140">
        <v>0</v>
      </c>
      <c r="Z249" s="140" t="e">
        <f t="shared" si="8"/>
        <v>#REF!</v>
      </c>
      <c r="AA249" s="167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4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4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49" s="31"/>
    </row>
    <row r="250" spans="1:30" ht="47.45" customHeight="1" x14ac:dyDescent="0.25">
      <c r="A250" s="136" t="s">
        <v>431</v>
      </c>
      <c r="B250" s="178" t="s">
        <v>430</v>
      </c>
      <c r="C250" s="178" t="s">
        <v>431</v>
      </c>
      <c r="D250" s="178" t="s">
        <v>492</v>
      </c>
      <c r="E250" s="179">
        <v>2024002880098</v>
      </c>
      <c r="F250" s="178" t="s">
        <v>561</v>
      </c>
      <c r="G250" s="178" t="s">
        <v>562</v>
      </c>
      <c r="H250" s="178" t="s">
        <v>563</v>
      </c>
      <c r="I250" s="178" t="s">
        <v>509</v>
      </c>
      <c r="J250" s="39" t="s">
        <v>149</v>
      </c>
      <c r="K250" s="39">
        <v>3</v>
      </c>
      <c r="L250" s="180">
        <v>124153552</v>
      </c>
      <c r="M250" s="39" t="s">
        <v>491</v>
      </c>
      <c r="N250" s="148">
        <v>0</v>
      </c>
      <c r="O250" s="148">
        <v>0</v>
      </c>
      <c r="P250" s="148">
        <v>0</v>
      </c>
      <c r="Q250" s="148">
        <v>13794839.109999999</v>
      </c>
      <c r="R250" s="148">
        <v>13794839.109999999</v>
      </c>
      <c r="S250" s="148">
        <v>13794839.109999999</v>
      </c>
      <c r="T250" s="148">
        <v>13794839.109999999</v>
      </c>
      <c r="U250" s="148">
        <v>13794839.109999999</v>
      </c>
      <c r="V250" s="148">
        <v>13794839.109999999</v>
      </c>
      <c r="W250" s="148">
        <v>13794839.109999999</v>
      </c>
      <c r="X250" s="148">
        <v>13794839.109999999</v>
      </c>
      <c r="Y250" s="148">
        <v>13794839.109999999</v>
      </c>
      <c r="Z250" s="148">
        <f t="shared" si="8"/>
        <v>124153551.98999999</v>
      </c>
      <c r="AA250" s="18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0" s="31"/>
    </row>
    <row r="251" spans="1:30" ht="47.45" customHeight="1" x14ac:dyDescent="0.25">
      <c r="A251" s="136" t="s">
        <v>431</v>
      </c>
      <c r="B251" s="138" t="s">
        <v>430</v>
      </c>
      <c r="C251" s="138" t="s">
        <v>431</v>
      </c>
      <c r="D251" s="138" t="s">
        <v>492</v>
      </c>
      <c r="E251" s="156">
        <v>2024002880098</v>
      </c>
      <c r="F251" s="138" t="s">
        <v>561</v>
      </c>
      <c r="G251" s="138" t="s">
        <v>562</v>
      </c>
      <c r="H251" s="138" t="s">
        <v>563</v>
      </c>
      <c r="I251" s="138" t="s">
        <v>509</v>
      </c>
      <c r="J251" s="136" t="s">
        <v>149</v>
      </c>
      <c r="K251" s="136">
        <v>3</v>
      </c>
      <c r="L251" s="153">
        <v>43000000</v>
      </c>
      <c r="M251" s="162" t="s">
        <v>110</v>
      </c>
      <c r="N251" s="140">
        <v>0</v>
      </c>
      <c r="O251" s="140">
        <v>0</v>
      </c>
      <c r="P251" s="140">
        <v>0</v>
      </c>
      <c r="Q251" s="140">
        <v>3333333.33</v>
      </c>
      <c r="R251" s="140">
        <v>3333333.33</v>
      </c>
      <c r="S251" s="140">
        <v>3333333.33</v>
      </c>
      <c r="T251" s="140">
        <v>3333333.33</v>
      </c>
      <c r="U251" s="140">
        <v>3333333.33</v>
      </c>
      <c r="V251" s="140">
        <v>3333333.33</v>
      </c>
      <c r="W251" s="140">
        <v>3333333.33</v>
      </c>
      <c r="X251" s="140">
        <v>3333333.33</v>
      </c>
      <c r="Y251" s="140">
        <v>3333333.33</v>
      </c>
      <c r="Z251" s="140">
        <f t="shared" si="8"/>
        <v>29999999.969999999</v>
      </c>
      <c r="AA25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1" s="31"/>
    </row>
    <row r="252" spans="1:30" ht="47.45" customHeight="1" x14ac:dyDescent="0.25">
      <c r="A252" s="136" t="s">
        <v>431</v>
      </c>
      <c r="B252" s="178" t="s">
        <v>430</v>
      </c>
      <c r="C252" s="178" t="s">
        <v>431</v>
      </c>
      <c r="D252" s="178" t="s">
        <v>492</v>
      </c>
      <c r="E252" s="182" t="s">
        <v>564</v>
      </c>
      <c r="F252" s="178" t="s">
        <v>561</v>
      </c>
      <c r="G252" s="178" t="s">
        <v>565</v>
      </c>
      <c r="H252" s="178" t="s">
        <v>566</v>
      </c>
      <c r="I252" s="178" t="s">
        <v>509</v>
      </c>
      <c r="J252" s="39" t="s">
        <v>149</v>
      </c>
      <c r="K252" s="39">
        <v>2</v>
      </c>
      <c r="L252" s="183">
        <v>298143387</v>
      </c>
      <c r="M252" s="39" t="s">
        <v>491</v>
      </c>
      <c r="N252" s="148">
        <v>0</v>
      </c>
      <c r="O252" s="148">
        <v>0</v>
      </c>
      <c r="P252" s="148">
        <v>0</v>
      </c>
      <c r="Q252" s="148">
        <v>33127043</v>
      </c>
      <c r="R252" s="148">
        <v>33127043</v>
      </c>
      <c r="S252" s="148">
        <v>33127043</v>
      </c>
      <c r="T252" s="148">
        <v>33127043</v>
      </c>
      <c r="U252" s="148">
        <v>33127043</v>
      </c>
      <c r="V252" s="148">
        <v>33127043</v>
      </c>
      <c r="W252" s="148">
        <v>33127043</v>
      </c>
      <c r="X252" s="148">
        <v>33127043</v>
      </c>
      <c r="Y252" s="148">
        <v>33127043</v>
      </c>
      <c r="Z252" s="148">
        <f t="shared" si="8"/>
        <v>298143387</v>
      </c>
      <c r="AA252" s="18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2" s="31"/>
    </row>
    <row r="253" spans="1:30" ht="47.45" customHeight="1" x14ac:dyDescent="0.25">
      <c r="A253" s="136" t="s">
        <v>431</v>
      </c>
      <c r="B253" s="138" t="s">
        <v>430</v>
      </c>
      <c r="C253" s="138" t="s">
        <v>431</v>
      </c>
      <c r="D253" s="138" t="s">
        <v>492</v>
      </c>
      <c r="E253" s="156" t="s">
        <v>564</v>
      </c>
      <c r="F253" s="138" t="s">
        <v>561</v>
      </c>
      <c r="G253" s="138" t="s">
        <v>565</v>
      </c>
      <c r="H253" s="138" t="s">
        <v>566</v>
      </c>
      <c r="I253" s="138" t="s">
        <v>509</v>
      </c>
      <c r="J253" s="136" t="s">
        <v>149</v>
      </c>
      <c r="K253" s="136">
        <v>2</v>
      </c>
      <c r="L253" s="139">
        <v>11500000</v>
      </c>
      <c r="M253" s="136" t="s">
        <v>567</v>
      </c>
      <c r="N253" s="140">
        <v>0</v>
      </c>
      <c r="O253" s="140">
        <v>0</v>
      </c>
      <c r="P253" s="140">
        <v>0</v>
      </c>
      <c r="Q253" s="140">
        <v>0</v>
      </c>
      <c r="R253" s="140">
        <v>0</v>
      </c>
      <c r="S253" s="140">
        <v>0</v>
      </c>
      <c r="T253" s="140">
        <v>0</v>
      </c>
      <c r="U253" s="140">
        <v>0</v>
      </c>
      <c r="V253" s="140">
        <v>0</v>
      </c>
      <c r="W253" s="140">
        <v>0</v>
      </c>
      <c r="X253" s="140">
        <v>0</v>
      </c>
      <c r="Y253" s="140">
        <v>0</v>
      </c>
      <c r="Z253" s="140">
        <v>0</v>
      </c>
      <c r="AA25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3" s="31"/>
    </row>
    <row r="254" spans="1:30" ht="47.45" customHeight="1" x14ac:dyDescent="0.25">
      <c r="A254" s="136" t="s">
        <v>431</v>
      </c>
      <c r="B254" s="178" t="s">
        <v>430</v>
      </c>
      <c r="C254" s="178" t="s">
        <v>431</v>
      </c>
      <c r="D254" s="178" t="s">
        <v>492</v>
      </c>
      <c r="E254" s="182" t="s">
        <v>564</v>
      </c>
      <c r="F254" s="178" t="s">
        <v>561</v>
      </c>
      <c r="G254" s="178" t="s">
        <v>568</v>
      </c>
      <c r="H254" s="178" t="s">
        <v>569</v>
      </c>
      <c r="I254" s="178" t="s">
        <v>570</v>
      </c>
      <c r="J254" s="39" t="s">
        <v>149</v>
      </c>
      <c r="K254" s="178" t="s">
        <v>309</v>
      </c>
      <c r="L254" s="183">
        <v>30000000</v>
      </c>
      <c r="M254" s="39" t="s">
        <v>491</v>
      </c>
      <c r="N254" s="148">
        <v>0</v>
      </c>
      <c r="O254" s="148">
        <v>0</v>
      </c>
      <c r="P254" s="148">
        <v>0</v>
      </c>
      <c r="Q254" s="161">
        <v>3333333.3333333302</v>
      </c>
      <c r="R254" s="161">
        <v>3333333.3333333302</v>
      </c>
      <c r="S254" s="161">
        <v>3333333.3333333302</v>
      </c>
      <c r="T254" s="161">
        <v>3333333.3333333302</v>
      </c>
      <c r="U254" s="161">
        <v>3333333.3333333302</v>
      </c>
      <c r="V254" s="161">
        <v>3333333.3333333302</v>
      </c>
      <c r="W254" s="161">
        <v>3333333.3333333302</v>
      </c>
      <c r="X254" s="161">
        <v>3333333.3333333302</v>
      </c>
      <c r="Y254" s="161">
        <v>33333333.333333299</v>
      </c>
      <c r="Z254" s="161">
        <f t="shared" ref="Z254:Z292" si="9">SUM(N254:Y254)</f>
        <v>59999999.99999994</v>
      </c>
      <c r="AA254" s="18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4" s="31"/>
    </row>
    <row r="255" spans="1:30" ht="47.45" customHeight="1" x14ac:dyDescent="0.25">
      <c r="A255" s="136" t="s">
        <v>431</v>
      </c>
      <c r="B255" s="138" t="s">
        <v>430</v>
      </c>
      <c r="C255" s="138" t="s">
        <v>431</v>
      </c>
      <c r="D255" s="138" t="s">
        <v>492</v>
      </c>
      <c r="E255" s="156" t="s">
        <v>564</v>
      </c>
      <c r="F255" s="138" t="s">
        <v>561</v>
      </c>
      <c r="G255" s="138" t="s">
        <v>571</v>
      </c>
      <c r="H255" s="138" t="s">
        <v>572</v>
      </c>
      <c r="I255" s="138" t="s">
        <v>573</v>
      </c>
      <c r="J255" s="136" t="s">
        <v>149</v>
      </c>
      <c r="K255" s="138" t="s">
        <v>140</v>
      </c>
      <c r="L255" s="139">
        <v>20000000</v>
      </c>
      <c r="M255" s="162" t="s">
        <v>110</v>
      </c>
      <c r="N255" s="140">
        <v>0</v>
      </c>
      <c r="O255" s="140">
        <v>0</v>
      </c>
      <c r="P255" s="140">
        <v>0</v>
      </c>
      <c r="Q255" s="140">
        <v>0</v>
      </c>
      <c r="R255" s="140">
        <v>0</v>
      </c>
      <c r="S255" s="140">
        <v>0</v>
      </c>
      <c r="T255" s="140">
        <v>0</v>
      </c>
      <c r="U255" s="140">
        <v>0</v>
      </c>
      <c r="V255" s="140">
        <v>0</v>
      </c>
      <c r="W255" s="140">
        <v>0</v>
      </c>
      <c r="X255" s="140">
        <v>0</v>
      </c>
      <c r="Y255" s="142">
        <v>20000000</v>
      </c>
      <c r="Z255" s="142">
        <f t="shared" si="9"/>
        <v>20000000</v>
      </c>
      <c r="AA25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5" s="31"/>
    </row>
    <row r="256" spans="1:30" ht="47.45" customHeight="1" x14ac:dyDescent="0.25">
      <c r="A256" s="136" t="s">
        <v>431</v>
      </c>
      <c r="B256" s="178" t="s">
        <v>430</v>
      </c>
      <c r="C256" s="178" t="s">
        <v>431</v>
      </c>
      <c r="D256" s="178" t="s">
        <v>492</v>
      </c>
      <c r="E256" s="182" t="s">
        <v>564</v>
      </c>
      <c r="F256" s="178" t="s">
        <v>561</v>
      </c>
      <c r="G256" s="178" t="s">
        <v>571</v>
      </c>
      <c r="H256" s="178" t="s">
        <v>572</v>
      </c>
      <c r="I256" s="178" t="s">
        <v>573</v>
      </c>
      <c r="J256" s="39" t="s">
        <v>149</v>
      </c>
      <c r="K256" s="178" t="s">
        <v>140</v>
      </c>
      <c r="L256" s="183">
        <v>500000000</v>
      </c>
      <c r="M256" s="184" t="s">
        <v>491</v>
      </c>
      <c r="N256" s="148">
        <v>0</v>
      </c>
      <c r="O256" s="148">
        <v>0</v>
      </c>
      <c r="P256" s="148">
        <v>0</v>
      </c>
      <c r="Q256" s="148">
        <v>0</v>
      </c>
      <c r="R256" s="148">
        <v>62500000</v>
      </c>
      <c r="S256" s="148">
        <v>62500000</v>
      </c>
      <c r="T256" s="148">
        <v>62500000</v>
      </c>
      <c r="U256" s="148">
        <v>62500000</v>
      </c>
      <c r="V256" s="148">
        <v>62500000</v>
      </c>
      <c r="W256" s="148">
        <v>62500000</v>
      </c>
      <c r="X256" s="148">
        <v>62500000</v>
      </c>
      <c r="Y256" s="148">
        <v>62500000</v>
      </c>
      <c r="Z256" s="161">
        <f t="shared" si="9"/>
        <v>500000000</v>
      </c>
      <c r="AA256" s="18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6" s="31"/>
    </row>
    <row r="257" spans="1:30" ht="47.45" customHeight="1" x14ac:dyDescent="0.25">
      <c r="A257" s="136" t="s">
        <v>431</v>
      </c>
      <c r="B257" s="138" t="s">
        <v>430</v>
      </c>
      <c r="C257" s="138" t="s">
        <v>431</v>
      </c>
      <c r="D257" s="138" t="s">
        <v>492</v>
      </c>
      <c r="E257" s="137">
        <v>2024002880100</v>
      </c>
      <c r="F257" s="138" t="s">
        <v>574</v>
      </c>
      <c r="G257" s="138" t="s">
        <v>575</v>
      </c>
      <c r="H257" s="138" t="s">
        <v>575</v>
      </c>
      <c r="I257" s="138" t="s">
        <v>576</v>
      </c>
      <c r="J257" s="136" t="s">
        <v>108</v>
      </c>
      <c r="K257" s="137">
        <v>8</v>
      </c>
      <c r="L257" s="139">
        <v>139500000</v>
      </c>
      <c r="M257" s="13" t="s">
        <v>491</v>
      </c>
      <c r="N257" s="185">
        <v>0</v>
      </c>
      <c r="O257" s="185">
        <v>10280533</v>
      </c>
      <c r="P257" s="185">
        <v>10280533</v>
      </c>
      <c r="Q257" s="185">
        <v>13582300</v>
      </c>
      <c r="R257" s="185">
        <v>13582300</v>
      </c>
      <c r="S257" s="185">
        <v>13582300</v>
      </c>
      <c r="T257" s="185">
        <v>13582300</v>
      </c>
      <c r="U257" s="185">
        <v>13582300</v>
      </c>
      <c r="V257" s="185">
        <v>13582300</v>
      </c>
      <c r="W257" s="185">
        <v>13582300</v>
      </c>
      <c r="X257" s="185">
        <v>13582300</v>
      </c>
      <c r="Y257" s="185">
        <v>10280534</v>
      </c>
      <c r="Z257" s="185">
        <f t="shared" si="9"/>
        <v>139500000</v>
      </c>
      <c r="AA25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7" s="31"/>
    </row>
    <row r="258" spans="1:30" ht="47.45" customHeight="1" x14ac:dyDescent="0.25">
      <c r="A258" s="136" t="s">
        <v>431</v>
      </c>
      <c r="B258" s="8" t="s">
        <v>430</v>
      </c>
      <c r="C258" s="8" t="s">
        <v>431</v>
      </c>
      <c r="D258" s="8" t="s">
        <v>492</v>
      </c>
      <c r="E258" s="157" t="s">
        <v>577</v>
      </c>
      <c r="F258" s="8" t="s">
        <v>574</v>
      </c>
      <c r="G258" s="8" t="s">
        <v>578</v>
      </c>
      <c r="H258" s="8" t="s">
        <v>579</v>
      </c>
      <c r="I258" s="8" t="s">
        <v>580</v>
      </c>
      <c r="J258" s="19" t="s">
        <v>108</v>
      </c>
      <c r="K258" s="106">
        <v>4</v>
      </c>
      <c r="L258" s="143">
        <v>88700000</v>
      </c>
      <c r="M258" s="15" t="s">
        <v>110</v>
      </c>
      <c r="N258" s="186">
        <v>0</v>
      </c>
      <c r="O258" s="186">
        <v>0</v>
      </c>
      <c r="P258" s="186">
        <v>0</v>
      </c>
      <c r="Q258" s="186">
        <v>0</v>
      </c>
      <c r="R258" s="186">
        <v>44350000</v>
      </c>
      <c r="S258" s="186">
        <v>0</v>
      </c>
      <c r="T258" s="186">
        <v>0</v>
      </c>
      <c r="U258" s="186">
        <v>0</v>
      </c>
      <c r="V258" s="186">
        <v>0</v>
      </c>
      <c r="W258" s="186">
        <v>44350000</v>
      </c>
      <c r="X258" s="186">
        <v>0</v>
      </c>
      <c r="Y258" s="186">
        <v>0</v>
      </c>
      <c r="Z258" s="186">
        <f t="shared" si="9"/>
        <v>88700000</v>
      </c>
      <c r="AA25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8" s="31"/>
    </row>
    <row r="259" spans="1:30" ht="47.45" customHeight="1" x14ac:dyDescent="0.25">
      <c r="A259" s="136" t="s">
        <v>431</v>
      </c>
      <c r="B259" s="138" t="s">
        <v>430</v>
      </c>
      <c r="C259" s="138" t="s">
        <v>431</v>
      </c>
      <c r="D259" s="138" t="s">
        <v>492</v>
      </c>
      <c r="E259" s="156">
        <v>2024002880100</v>
      </c>
      <c r="F259" s="138" t="s">
        <v>574</v>
      </c>
      <c r="G259" s="138" t="s">
        <v>581</v>
      </c>
      <c r="H259" s="138" t="s">
        <v>579</v>
      </c>
      <c r="I259" s="138" t="s">
        <v>582</v>
      </c>
      <c r="J259" s="136" t="s">
        <v>108</v>
      </c>
      <c r="K259" s="137">
        <v>3</v>
      </c>
      <c r="L259" s="153">
        <v>61300000</v>
      </c>
      <c r="M259" s="13" t="s">
        <v>110</v>
      </c>
      <c r="N259" s="185">
        <v>0</v>
      </c>
      <c r="O259" s="185">
        <v>0</v>
      </c>
      <c r="P259" s="185">
        <v>0</v>
      </c>
      <c r="Q259" s="185">
        <v>28500000</v>
      </c>
      <c r="R259" s="185">
        <v>0</v>
      </c>
      <c r="S259" s="185">
        <v>0</v>
      </c>
      <c r="T259" s="185">
        <v>6560000</v>
      </c>
      <c r="U259" s="185">
        <v>0</v>
      </c>
      <c r="V259" s="185">
        <v>6560000</v>
      </c>
      <c r="W259" s="185">
        <v>6560000</v>
      </c>
      <c r="X259" s="185">
        <v>6560000</v>
      </c>
      <c r="Y259" s="185">
        <v>6560000</v>
      </c>
      <c r="Z259" s="185">
        <f t="shared" si="9"/>
        <v>61300000</v>
      </c>
      <c r="AA25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5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5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59" s="31"/>
    </row>
    <row r="260" spans="1:30" ht="47.45" customHeight="1" x14ac:dyDescent="0.25">
      <c r="A260" s="136" t="s">
        <v>431</v>
      </c>
      <c r="B260" s="8" t="s">
        <v>430</v>
      </c>
      <c r="C260" s="8" t="s">
        <v>431</v>
      </c>
      <c r="D260" s="8" t="s">
        <v>492</v>
      </c>
      <c r="E260" s="157" t="s">
        <v>577</v>
      </c>
      <c r="F260" s="8" t="s">
        <v>574</v>
      </c>
      <c r="G260" s="8" t="s">
        <v>581</v>
      </c>
      <c r="H260" s="8" t="s">
        <v>579</v>
      </c>
      <c r="I260" s="8" t="s">
        <v>582</v>
      </c>
      <c r="J260" s="19" t="s">
        <v>108</v>
      </c>
      <c r="K260" s="106">
        <v>3</v>
      </c>
      <c r="L260" s="155">
        <v>277938651</v>
      </c>
      <c r="M260" s="15" t="s">
        <v>491</v>
      </c>
      <c r="N260" s="187">
        <v>0</v>
      </c>
      <c r="O260" s="186">
        <v>0</v>
      </c>
      <c r="P260" s="186">
        <v>0</v>
      </c>
      <c r="Q260" s="148">
        <v>30882072.329999998</v>
      </c>
      <c r="R260" s="148">
        <v>30882072.329999998</v>
      </c>
      <c r="S260" s="148">
        <v>30882072.329999998</v>
      </c>
      <c r="T260" s="148">
        <v>30882072.329999998</v>
      </c>
      <c r="U260" s="148">
        <v>30882072.329999998</v>
      </c>
      <c r="V260" s="148">
        <v>30882072.329999998</v>
      </c>
      <c r="W260" s="148">
        <v>30882072.329999998</v>
      </c>
      <c r="X260" s="148">
        <v>30882072.329999998</v>
      </c>
      <c r="Y260" s="148">
        <v>30882072.329999998</v>
      </c>
      <c r="Z260" s="148">
        <f t="shared" si="9"/>
        <v>277938650.96999991</v>
      </c>
      <c r="AA26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0" s="31"/>
    </row>
    <row r="261" spans="1:30" ht="47.45" customHeight="1" x14ac:dyDescent="0.25">
      <c r="A261" s="136" t="s">
        <v>431</v>
      </c>
      <c r="B261" s="138" t="s">
        <v>430</v>
      </c>
      <c r="C261" s="138" t="s">
        <v>431</v>
      </c>
      <c r="D261" s="138" t="s">
        <v>492</v>
      </c>
      <c r="E261" s="156" t="s">
        <v>577</v>
      </c>
      <c r="F261" s="138" t="s">
        <v>574</v>
      </c>
      <c r="G261" s="138" t="s">
        <v>583</v>
      </c>
      <c r="H261" s="138" t="s">
        <v>584</v>
      </c>
      <c r="I261" s="138" t="s">
        <v>573</v>
      </c>
      <c r="J261" s="136" t="s">
        <v>149</v>
      </c>
      <c r="K261" s="137">
        <v>1</v>
      </c>
      <c r="L261" s="139">
        <v>311377484</v>
      </c>
      <c r="M261" s="13" t="s">
        <v>491</v>
      </c>
      <c r="N261" s="185">
        <v>0</v>
      </c>
      <c r="O261" s="185">
        <v>0</v>
      </c>
      <c r="P261" s="185">
        <v>0</v>
      </c>
      <c r="Q261" s="185">
        <v>0</v>
      </c>
      <c r="R261" s="146">
        <v>311377483</v>
      </c>
      <c r="S261" s="185">
        <v>0</v>
      </c>
      <c r="T261" s="185">
        <v>0</v>
      </c>
      <c r="U261" s="185">
        <v>0</v>
      </c>
      <c r="V261" s="185">
        <v>0</v>
      </c>
      <c r="W261" s="185">
        <v>0</v>
      </c>
      <c r="X261" s="185">
        <v>0</v>
      </c>
      <c r="Y261" s="185">
        <v>0</v>
      </c>
      <c r="Z261" s="185">
        <f t="shared" si="9"/>
        <v>311377483</v>
      </c>
      <c r="AA26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1" s="31"/>
    </row>
    <row r="262" spans="1:30" ht="47.45" customHeight="1" x14ac:dyDescent="0.25">
      <c r="A262" s="136" t="s">
        <v>431</v>
      </c>
      <c r="B262" s="8" t="s">
        <v>430</v>
      </c>
      <c r="C262" s="8" t="s">
        <v>431</v>
      </c>
      <c r="D262" s="8" t="s">
        <v>492</v>
      </c>
      <c r="E262" s="157" t="s">
        <v>577</v>
      </c>
      <c r="F262" s="8" t="s">
        <v>574</v>
      </c>
      <c r="G262" s="8" t="s">
        <v>585</v>
      </c>
      <c r="H262" s="8" t="s">
        <v>586</v>
      </c>
      <c r="I262" s="8" t="s">
        <v>587</v>
      </c>
      <c r="J262" s="19" t="s">
        <v>108</v>
      </c>
      <c r="K262" s="8" t="s">
        <v>140</v>
      </c>
      <c r="L262" s="143">
        <v>65000000</v>
      </c>
      <c r="M262" s="15" t="s">
        <v>110</v>
      </c>
      <c r="N262" s="186">
        <v>0</v>
      </c>
      <c r="O262" s="186">
        <v>0</v>
      </c>
      <c r="P262" s="186">
        <v>0</v>
      </c>
      <c r="Q262" s="186">
        <v>0</v>
      </c>
      <c r="R262" s="186">
        <v>32500000</v>
      </c>
      <c r="S262" s="186">
        <v>0</v>
      </c>
      <c r="T262" s="186">
        <v>0</v>
      </c>
      <c r="U262" s="186">
        <v>0</v>
      </c>
      <c r="V262" s="186">
        <v>0</v>
      </c>
      <c r="W262" s="186">
        <v>0</v>
      </c>
      <c r="X262" s="186">
        <v>32500000</v>
      </c>
      <c r="Y262" s="186">
        <v>0</v>
      </c>
      <c r="Z262" s="186">
        <f t="shared" si="9"/>
        <v>65000000</v>
      </c>
      <c r="AA26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2" s="31"/>
    </row>
    <row r="263" spans="1:30" ht="47.45" customHeight="1" x14ac:dyDescent="0.25">
      <c r="A263" s="136" t="s">
        <v>431</v>
      </c>
      <c r="B263" s="138" t="s">
        <v>430</v>
      </c>
      <c r="C263" s="138" t="s">
        <v>431</v>
      </c>
      <c r="D263" s="138" t="s">
        <v>492</v>
      </c>
      <c r="E263" s="137">
        <v>2024002880064</v>
      </c>
      <c r="F263" s="138" t="s">
        <v>588</v>
      </c>
      <c r="G263" s="138" t="s">
        <v>589</v>
      </c>
      <c r="H263" s="138" t="s">
        <v>590</v>
      </c>
      <c r="I263" s="138" t="s">
        <v>576</v>
      </c>
      <c r="J263" s="136" t="s">
        <v>108</v>
      </c>
      <c r="K263" s="138" t="s">
        <v>591</v>
      </c>
      <c r="L263" s="153">
        <v>40000000</v>
      </c>
      <c r="M263" s="136" t="s">
        <v>110</v>
      </c>
      <c r="N263" s="140">
        <v>0</v>
      </c>
      <c r="O263" s="140" t="e">
        <f>[14]!Tabla3[[#This Row],[VALOR (en pesos)]]/10</f>
        <v>#REF!</v>
      </c>
      <c r="P263" s="140" t="e">
        <f>[14]!Tabla3[[#This Row],[VALOR (en pesos)]]/10</f>
        <v>#REF!</v>
      </c>
      <c r="Q263" s="140" t="e">
        <f>[14]!Tabla3[[#This Row],[VALOR (en pesos)]]/10</f>
        <v>#REF!</v>
      </c>
      <c r="R263" s="140" t="e">
        <f>[14]!Tabla3[[#This Row],[VALOR (en pesos)]]/10</f>
        <v>#REF!</v>
      </c>
      <c r="S263" s="140" t="e">
        <f>[14]!Tabla3[[#This Row],[VALOR (en pesos)]]/10</f>
        <v>#REF!</v>
      </c>
      <c r="T263" s="140" t="e">
        <f>[14]!Tabla3[[#This Row],[VALOR (en pesos)]]/10</f>
        <v>#REF!</v>
      </c>
      <c r="U263" s="140" t="e">
        <f>[14]!Tabla3[[#This Row],[VALOR (en pesos)]]/10</f>
        <v>#REF!</v>
      </c>
      <c r="V263" s="140" t="e">
        <f>[14]!Tabla3[[#This Row],[VALOR (en pesos)]]/10</f>
        <v>#REF!</v>
      </c>
      <c r="W263" s="140" t="e">
        <f>[14]!Tabla3[[#This Row],[VALOR (en pesos)]]/10</f>
        <v>#REF!</v>
      </c>
      <c r="X263" s="140" t="e">
        <f>[14]!Tabla3[[#This Row],[VALOR (en pesos)]]/10</f>
        <v>#REF!</v>
      </c>
      <c r="Y263" s="140">
        <v>0</v>
      </c>
      <c r="Z263" s="140" t="e">
        <f t="shared" si="9"/>
        <v>#REF!</v>
      </c>
      <c r="AA26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3" s="31"/>
    </row>
    <row r="264" spans="1:30" ht="47.45" customHeight="1" x14ac:dyDescent="0.25">
      <c r="A264" s="136" t="s">
        <v>431</v>
      </c>
      <c r="B264" s="8" t="s">
        <v>430</v>
      </c>
      <c r="C264" s="8" t="s">
        <v>431</v>
      </c>
      <c r="D264" s="8" t="s">
        <v>492</v>
      </c>
      <c r="E264" s="157" t="s">
        <v>546</v>
      </c>
      <c r="F264" s="8" t="s">
        <v>541</v>
      </c>
      <c r="G264" s="8" t="s">
        <v>592</v>
      </c>
      <c r="H264" s="8" t="s">
        <v>593</v>
      </c>
      <c r="I264" s="8" t="s">
        <v>544</v>
      </c>
      <c r="J264" s="19" t="s">
        <v>108</v>
      </c>
      <c r="K264" s="19">
        <v>2</v>
      </c>
      <c r="L264" s="188">
        <v>110000000</v>
      </c>
      <c r="M264" s="19" t="s">
        <v>110</v>
      </c>
      <c r="N264" s="148">
        <v>0</v>
      </c>
      <c r="O264" s="148" t="e">
        <f>[14]!Tabla3[[#This Row],[VALOR (en pesos)]]/8</f>
        <v>#REF!</v>
      </c>
      <c r="P264" s="148" t="e">
        <f>[14]!Tabla3[[#This Row],[VALOR (en pesos)]]/8</f>
        <v>#REF!</v>
      </c>
      <c r="Q264" s="148" t="e">
        <f>[14]!Tabla3[[#This Row],[VALOR (en pesos)]]/8</f>
        <v>#REF!</v>
      </c>
      <c r="R264" s="148" t="e">
        <f>[14]!Tabla3[[#This Row],[VALOR (en pesos)]]/8</f>
        <v>#REF!</v>
      </c>
      <c r="S264" s="148" t="e">
        <f>[14]!Tabla3[[#This Row],[VALOR (en pesos)]]/8</f>
        <v>#REF!</v>
      </c>
      <c r="T264" s="148" t="e">
        <f>[14]!Tabla3[[#This Row],[VALOR (en pesos)]]/8</f>
        <v>#REF!</v>
      </c>
      <c r="U264" s="148" t="e">
        <f>[14]!Tabla3[[#This Row],[VALOR (en pesos)]]/8</f>
        <v>#REF!</v>
      </c>
      <c r="V264" s="148" t="e">
        <f>[14]!Tabla3[[#This Row],[VALOR (en pesos)]]/8</f>
        <v>#REF!</v>
      </c>
      <c r="W264" s="148">
        <v>0</v>
      </c>
      <c r="X264" s="148">
        <v>0</v>
      </c>
      <c r="Y264" s="148">
        <v>0</v>
      </c>
      <c r="Z264" s="148" t="e">
        <f t="shared" si="9"/>
        <v>#REF!</v>
      </c>
      <c r="AA26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4" s="31"/>
    </row>
    <row r="265" spans="1:30" ht="47.45" customHeight="1" x14ac:dyDescent="0.25">
      <c r="A265" s="136" t="s">
        <v>431</v>
      </c>
      <c r="B265" s="138" t="s">
        <v>430</v>
      </c>
      <c r="C265" s="138" t="s">
        <v>431</v>
      </c>
      <c r="D265" s="138" t="s">
        <v>492</v>
      </c>
      <c r="E265" s="137">
        <v>2024002880097</v>
      </c>
      <c r="F265" s="138" t="s">
        <v>541</v>
      </c>
      <c r="G265" s="138" t="s">
        <v>592</v>
      </c>
      <c r="H265" s="138" t="s">
        <v>593</v>
      </c>
      <c r="I265" s="189" t="s">
        <v>592</v>
      </c>
      <c r="J265" s="136" t="s">
        <v>108</v>
      </c>
      <c r="K265" s="138" t="s">
        <v>309</v>
      </c>
      <c r="L265" s="190">
        <v>302153552</v>
      </c>
      <c r="M265" s="13" t="s">
        <v>491</v>
      </c>
      <c r="N265" s="140">
        <v>0</v>
      </c>
      <c r="O265" s="191">
        <v>37769194</v>
      </c>
      <c r="P265" s="191">
        <v>37769194</v>
      </c>
      <c r="Q265" s="191">
        <v>37769194</v>
      </c>
      <c r="R265" s="191">
        <v>37769194</v>
      </c>
      <c r="S265" s="191">
        <v>37769194</v>
      </c>
      <c r="T265" s="191">
        <v>37769194</v>
      </c>
      <c r="U265" s="191">
        <v>37769194</v>
      </c>
      <c r="V265" s="191">
        <v>37769194</v>
      </c>
      <c r="W265" s="140">
        <v>0</v>
      </c>
      <c r="X265" s="140">
        <v>0</v>
      </c>
      <c r="Y265" s="140">
        <v>0</v>
      </c>
      <c r="Z265" s="140">
        <f t="shared" si="9"/>
        <v>302153552</v>
      </c>
      <c r="AA26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5" s="31"/>
    </row>
    <row r="266" spans="1:30" ht="47.45" customHeight="1" x14ac:dyDescent="0.25">
      <c r="A266" s="136" t="s">
        <v>431</v>
      </c>
      <c r="B266" s="8" t="s">
        <v>430</v>
      </c>
      <c r="C266" s="8" t="s">
        <v>431</v>
      </c>
      <c r="D266" s="8" t="s">
        <v>492</v>
      </c>
      <c r="E266" s="168">
        <v>2024002880094</v>
      </c>
      <c r="F266" s="169" t="s">
        <v>550</v>
      </c>
      <c r="G266" s="169" t="s">
        <v>594</v>
      </c>
      <c r="H266" s="169" t="s">
        <v>595</v>
      </c>
      <c r="I266" s="169" t="s">
        <v>596</v>
      </c>
      <c r="J266" s="19" t="s">
        <v>108</v>
      </c>
      <c r="K266" s="170">
        <v>2</v>
      </c>
      <c r="L266" s="192">
        <v>400000000</v>
      </c>
      <c r="M266" s="170" t="s">
        <v>110</v>
      </c>
      <c r="N266" s="148">
        <v>0</v>
      </c>
      <c r="O266" s="148" t="e">
        <f>[14]!Tabla3[[#This Row],[VALOR (en pesos)]]/8</f>
        <v>#REF!</v>
      </c>
      <c r="P266" s="148" t="e">
        <f>[14]!Tabla3[[#This Row],[VALOR (en pesos)]]/8</f>
        <v>#REF!</v>
      </c>
      <c r="Q266" s="148" t="e">
        <f>[14]!Tabla3[[#This Row],[VALOR (en pesos)]]/8</f>
        <v>#REF!</v>
      </c>
      <c r="R266" s="148" t="e">
        <f>[14]!Tabla3[[#This Row],[VALOR (en pesos)]]/8</f>
        <v>#REF!</v>
      </c>
      <c r="S266" s="148" t="e">
        <f>[14]!Tabla3[[#This Row],[VALOR (en pesos)]]/8</f>
        <v>#REF!</v>
      </c>
      <c r="T266" s="148" t="e">
        <f>[14]!Tabla3[[#This Row],[VALOR (en pesos)]]/8</f>
        <v>#REF!</v>
      </c>
      <c r="U266" s="148" t="e">
        <f>[14]!Tabla3[[#This Row],[VALOR (en pesos)]]/8</f>
        <v>#REF!</v>
      </c>
      <c r="V266" s="148" t="e">
        <f>[14]!Tabla3[[#This Row],[VALOR (en pesos)]]/8</f>
        <v>#REF!</v>
      </c>
      <c r="W266" s="148">
        <v>0</v>
      </c>
      <c r="X266" s="148">
        <v>0</v>
      </c>
      <c r="Y266" s="148">
        <v>0</v>
      </c>
      <c r="Z266" s="148" t="e">
        <f t="shared" si="9"/>
        <v>#REF!</v>
      </c>
      <c r="AA266" s="17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6" s="31"/>
    </row>
    <row r="267" spans="1:30" ht="47.45" customHeight="1" x14ac:dyDescent="0.25">
      <c r="A267" s="136" t="s">
        <v>431</v>
      </c>
      <c r="B267" s="138" t="s">
        <v>430</v>
      </c>
      <c r="C267" s="138" t="s">
        <v>431</v>
      </c>
      <c r="D267" s="138" t="s">
        <v>492</v>
      </c>
      <c r="E267" s="137">
        <v>2024002880101</v>
      </c>
      <c r="F267" s="152" t="s">
        <v>465</v>
      </c>
      <c r="G267" s="138" t="s">
        <v>597</v>
      </c>
      <c r="H267" s="138" t="s">
        <v>598</v>
      </c>
      <c r="I267" s="138" t="s">
        <v>573</v>
      </c>
      <c r="J267" s="136" t="s">
        <v>149</v>
      </c>
      <c r="K267" s="136">
        <v>1</v>
      </c>
      <c r="L267" s="190">
        <v>939511598</v>
      </c>
      <c r="M267" s="13" t="s">
        <v>110</v>
      </c>
      <c r="N267" s="140">
        <v>0</v>
      </c>
      <c r="O267" s="140">
        <v>121250000</v>
      </c>
      <c r="P267" s="140">
        <v>121250000</v>
      </c>
      <c r="Q267" s="140">
        <v>121250000</v>
      </c>
      <c r="R267" s="140">
        <v>121250000</v>
      </c>
      <c r="S267" s="140">
        <v>121250000</v>
      </c>
      <c r="T267" s="140">
        <v>121250000</v>
      </c>
      <c r="U267" s="140">
        <v>121250000</v>
      </c>
      <c r="V267" s="140">
        <v>121250000</v>
      </c>
      <c r="W267" s="140">
        <v>0</v>
      </c>
      <c r="X267" s="140">
        <v>0</v>
      </c>
      <c r="Y267" s="140">
        <v>0</v>
      </c>
      <c r="Z267" s="140">
        <f t="shared" si="9"/>
        <v>970000000</v>
      </c>
      <c r="AA26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7" s="31"/>
    </row>
    <row r="268" spans="1:30" ht="47.45" customHeight="1" x14ac:dyDescent="0.25">
      <c r="A268" s="136" t="s">
        <v>431</v>
      </c>
      <c r="B268" s="8" t="s">
        <v>430</v>
      </c>
      <c r="C268" s="8" t="s">
        <v>431</v>
      </c>
      <c r="D268" s="8" t="s">
        <v>492</v>
      </c>
      <c r="E268" s="157" t="s">
        <v>471</v>
      </c>
      <c r="F268" s="150" t="s">
        <v>465</v>
      </c>
      <c r="G268" s="8" t="s">
        <v>599</v>
      </c>
      <c r="H268" s="8" t="s">
        <v>600</v>
      </c>
      <c r="I268" s="8" t="s">
        <v>601</v>
      </c>
      <c r="J268" s="19" t="s">
        <v>149</v>
      </c>
      <c r="K268" s="8" t="s">
        <v>602</v>
      </c>
      <c r="L268" s="188">
        <v>526295968</v>
      </c>
      <c r="M268" s="193" t="s">
        <v>110</v>
      </c>
      <c r="N268" s="148">
        <v>0</v>
      </c>
      <c r="O268" s="148">
        <v>53750000</v>
      </c>
      <c r="P268" s="148">
        <v>53750000</v>
      </c>
      <c r="Q268" s="148">
        <v>53750000</v>
      </c>
      <c r="R268" s="148">
        <v>53750000</v>
      </c>
      <c r="S268" s="148">
        <v>53750000</v>
      </c>
      <c r="T268" s="148">
        <v>53750000</v>
      </c>
      <c r="U268" s="148">
        <v>53750000</v>
      </c>
      <c r="V268" s="148">
        <v>53750000</v>
      </c>
      <c r="W268" s="148">
        <v>0</v>
      </c>
      <c r="X268" s="148">
        <v>0</v>
      </c>
      <c r="Y268" s="148">
        <v>0</v>
      </c>
      <c r="Z268" s="148">
        <f t="shared" si="9"/>
        <v>430000000</v>
      </c>
      <c r="AA26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8" s="31"/>
    </row>
    <row r="269" spans="1:30" ht="47.45" customHeight="1" x14ac:dyDescent="0.25">
      <c r="A269" s="136" t="s">
        <v>431</v>
      </c>
      <c r="B269" s="138" t="s">
        <v>430</v>
      </c>
      <c r="C269" s="138" t="s">
        <v>431</v>
      </c>
      <c r="D269" s="138" t="s">
        <v>492</v>
      </c>
      <c r="E269" s="156" t="s">
        <v>471</v>
      </c>
      <c r="F269" s="152" t="s">
        <v>465</v>
      </c>
      <c r="G269" s="138" t="s">
        <v>599</v>
      </c>
      <c r="H269" s="138" t="s">
        <v>600</v>
      </c>
      <c r="I269" s="138" t="s">
        <v>601</v>
      </c>
      <c r="J269" s="136" t="s">
        <v>149</v>
      </c>
      <c r="K269" s="138" t="s">
        <v>602</v>
      </c>
      <c r="L269" s="190">
        <v>207400000</v>
      </c>
      <c r="M269" s="13" t="s">
        <v>491</v>
      </c>
      <c r="N269" s="140">
        <v>0</v>
      </c>
      <c r="O269" s="140">
        <v>25925000</v>
      </c>
      <c r="P269" s="140">
        <v>25925000</v>
      </c>
      <c r="Q269" s="140">
        <v>25925000</v>
      </c>
      <c r="R269" s="140">
        <v>25925000</v>
      </c>
      <c r="S269" s="140">
        <v>25925000</v>
      </c>
      <c r="T269" s="140">
        <v>25925000</v>
      </c>
      <c r="U269" s="140">
        <v>25925000</v>
      </c>
      <c r="V269" s="140">
        <v>25925000</v>
      </c>
      <c r="W269" s="140">
        <v>0</v>
      </c>
      <c r="X269" s="140">
        <v>0</v>
      </c>
      <c r="Y269" s="140">
        <v>0</v>
      </c>
      <c r="Z269" s="140">
        <f t="shared" si="9"/>
        <v>207400000</v>
      </c>
      <c r="AA26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6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6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69" s="31"/>
    </row>
    <row r="270" spans="1:30" ht="47.45" customHeight="1" x14ac:dyDescent="0.25">
      <c r="A270" s="136" t="s">
        <v>431</v>
      </c>
      <c r="B270" s="8" t="s">
        <v>430</v>
      </c>
      <c r="C270" s="8" t="s">
        <v>431</v>
      </c>
      <c r="D270" s="8" t="s">
        <v>492</v>
      </c>
      <c r="E270" s="106">
        <v>2024002880095</v>
      </c>
      <c r="F270" s="8" t="s">
        <v>603</v>
      </c>
      <c r="G270" s="8" t="s">
        <v>604</v>
      </c>
      <c r="H270" s="8" t="s">
        <v>605</v>
      </c>
      <c r="I270" s="8" t="s">
        <v>339</v>
      </c>
      <c r="J270" s="19" t="s">
        <v>149</v>
      </c>
      <c r="K270" s="8" t="s">
        <v>140</v>
      </c>
      <c r="L270" s="194">
        <v>210000000</v>
      </c>
      <c r="M270" s="15" t="s">
        <v>491</v>
      </c>
      <c r="N270" s="195">
        <v>0</v>
      </c>
      <c r="O270" s="195">
        <v>30000000</v>
      </c>
      <c r="P270" s="195">
        <v>30000000</v>
      </c>
      <c r="Q270" s="195">
        <v>30000000</v>
      </c>
      <c r="R270" s="195">
        <v>30000000</v>
      </c>
      <c r="S270" s="195">
        <v>30000000</v>
      </c>
      <c r="T270" s="195">
        <v>30000000</v>
      </c>
      <c r="U270" s="195">
        <v>30000000</v>
      </c>
      <c r="V270" s="195">
        <v>0</v>
      </c>
      <c r="W270" s="195">
        <v>0</v>
      </c>
      <c r="X270" s="195">
        <v>0</v>
      </c>
      <c r="Y270" s="195">
        <v>0</v>
      </c>
      <c r="Z270" s="195">
        <f t="shared" si="9"/>
        <v>210000000</v>
      </c>
      <c r="AA27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0" s="31"/>
    </row>
    <row r="271" spans="1:30" ht="47.45" customHeight="1" x14ac:dyDescent="0.25">
      <c r="A271" s="136" t="s">
        <v>431</v>
      </c>
      <c r="B271" s="138" t="s">
        <v>430</v>
      </c>
      <c r="C271" s="138" t="s">
        <v>431</v>
      </c>
      <c r="D271" s="138" t="s">
        <v>492</v>
      </c>
      <c r="E271" s="137">
        <v>2024002880095</v>
      </c>
      <c r="F271" s="138" t="s">
        <v>606</v>
      </c>
      <c r="G271" s="196" t="s">
        <v>607</v>
      </c>
      <c r="H271" s="138" t="s">
        <v>608</v>
      </c>
      <c r="I271" s="138" t="s">
        <v>509</v>
      </c>
      <c r="J271" s="136" t="s">
        <v>149</v>
      </c>
      <c r="K271" s="138" t="s">
        <v>140</v>
      </c>
      <c r="L271" s="190">
        <v>135000000</v>
      </c>
      <c r="M271" s="197" t="s">
        <v>110</v>
      </c>
      <c r="N271" s="198">
        <v>0</v>
      </c>
      <c r="O271" s="198" t="e">
        <f>[14]!Tabla3[[#This Row],[VALOR (en pesos)]]/11</f>
        <v>#REF!</v>
      </c>
      <c r="P271" s="198" t="e">
        <f>[14]!Tabla3[[#This Row],[VALOR (en pesos)]]/11</f>
        <v>#REF!</v>
      </c>
      <c r="Q271" s="198" t="e">
        <f>[14]!Tabla3[[#This Row],[VALOR (en pesos)]]/11</f>
        <v>#REF!</v>
      </c>
      <c r="R271" s="198" t="e">
        <f>[14]!Tabla3[[#This Row],[VALOR (en pesos)]]/11</f>
        <v>#REF!</v>
      </c>
      <c r="S271" s="198" t="e">
        <f>[14]!Tabla3[[#This Row],[VALOR (en pesos)]]/11</f>
        <v>#REF!</v>
      </c>
      <c r="T271" s="198" t="e">
        <f>[14]!Tabla3[[#This Row],[VALOR (en pesos)]]/11</f>
        <v>#REF!</v>
      </c>
      <c r="U271" s="198" t="e">
        <f>[14]!Tabla3[[#This Row],[VALOR (en pesos)]]/11</f>
        <v>#REF!</v>
      </c>
      <c r="V271" s="198" t="e">
        <f>[14]!Tabla3[[#This Row],[VALOR (en pesos)]]/11</f>
        <v>#REF!</v>
      </c>
      <c r="W271" s="198" t="e">
        <f>[14]!Tabla3[[#This Row],[VALOR (en pesos)]]/11</f>
        <v>#REF!</v>
      </c>
      <c r="X271" s="198" t="e">
        <f>[14]!Tabla3[[#This Row],[VALOR (en pesos)]]/11</f>
        <v>#REF!</v>
      </c>
      <c r="Y271" s="198" t="e">
        <f>[14]!Tabla3[[#This Row],[VALOR (en pesos)]]/11</f>
        <v>#REF!</v>
      </c>
      <c r="Z271" s="198" t="e">
        <f t="shared" si="9"/>
        <v>#REF!</v>
      </c>
      <c r="AA27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1" s="31"/>
    </row>
    <row r="272" spans="1:30" ht="47.45" customHeight="1" x14ac:dyDescent="0.25">
      <c r="A272" s="136" t="s">
        <v>431</v>
      </c>
      <c r="B272" s="8" t="s">
        <v>430</v>
      </c>
      <c r="C272" s="8" t="s">
        <v>431</v>
      </c>
      <c r="D272" s="8" t="s">
        <v>492</v>
      </c>
      <c r="E272" s="106">
        <v>2024002880095</v>
      </c>
      <c r="F272" s="8" t="s">
        <v>606</v>
      </c>
      <c r="G272" s="199" t="s">
        <v>607</v>
      </c>
      <c r="H272" s="8" t="s">
        <v>608</v>
      </c>
      <c r="I272" s="8" t="s">
        <v>509</v>
      </c>
      <c r="J272" s="19" t="s">
        <v>149</v>
      </c>
      <c r="K272" s="8" t="s">
        <v>140</v>
      </c>
      <c r="L272" s="188">
        <v>64000000</v>
      </c>
      <c r="M272" s="15" t="s">
        <v>491</v>
      </c>
      <c r="N272" s="195">
        <v>0</v>
      </c>
      <c r="O272" s="195">
        <v>5818181.8181818202</v>
      </c>
      <c r="P272" s="195">
        <v>5818181.8181818202</v>
      </c>
      <c r="Q272" s="195">
        <v>5818181.8181818202</v>
      </c>
      <c r="R272" s="195">
        <v>5818181.8181818202</v>
      </c>
      <c r="S272" s="195">
        <v>5818181.8181818202</v>
      </c>
      <c r="T272" s="195">
        <v>5818181.8181818202</v>
      </c>
      <c r="U272" s="195">
        <v>5818181.8181818202</v>
      </c>
      <c r="V272" s="195">
        <v>5818181.8181818202</v>
      </c>
      <c r="W272" s="195">
        <v>5818181.8181818202</v>
      </c>
      <c r="X272" s="195">
        <v>5818181.8181818202</v>
      </c>
      <c r="Y272" s="195">
        <v>5818181.8181818202</v>
      </c>
      <c r="Z272" s="195">
        <f t="shared" si="9"/>
        <v>64000000.000000022</v>
      </c>
      <c r="AA27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2" s="31"/>
    </row>
    <row r="273" spans="1:30" ht="47.45" customHeight="1" x14ac:dyDescent="0.25">
      <c r="A273" s="136" t="s">
        <v>431</v>
      </c>
      <c r="B273" s="138" t="s">
        <v>430</v>
      </c>
      <c r="C273" s="138" t="s">
        <v>431</v>
      </c>
      <c r="D273" s="138" t="s">
        <v>492</v>
      </c>
      <c r="E273" s="156" t="s">
        <v>609</v>
      </c>
      <c r="F273" s="138" t="s">
        <v>550</v>
      </c>
      <c r="G273" s="138" t="s">
        <v>610</v>
      </c>
      <c r="H273" s="138" t="s">
        <v>611</v>
      </c>
      <c r="I273" s="138" t="s">
        <v>596</v>
      </c>
      <c r="J273" s="136" t="s">
        <v>149</v>
      </c>
      <c r="K273" s="138" t="s">
        <v>309</v>
      </c>
      <c r="L273" s="200">
        <v>452000000</v>
      </c>
      <c r="M273" s="197" t="s">
        <v>110</v>
      </c>
      <c r="N273" s="198">
        <v>0</v>
      </c>
      <c r="O273" s="198" t="e">
        <f>[14]!Tabla3[[#This Row],[VALOR (en pesos)]]/11</f>
        <v>#REF!</v>
      </c>
      <c r="P273" s="198" t="e">
        <f>[14]!Tabla3[[#This Row],[VALOR (en pesos)]]/11</f>
        <v>#REF!</v>
      </c>
      <c r="Q273" s="198" t="e">
        <f>[14]!Tabla3[[#This Row],[VALOR (en pesos)]]/11</f>
        <v>#REF!</v>
      </c>
      <c r="R273" s="198" t="e">
        <f>[14]!Tabla3[[#This Row],[VALOR (en pesos)]]/11</f>
        <v>#REF!</v>
      </c>
      <c r="S273" s="198" t="e">
        <f>[14]!Tabla3[[#This Row],[VALOR (en pesos)]]/11</f>
        <v>#REF!</v>
      </c>
      <c r="T273" s="198" t="e">
        <f>[14]!Tabla3[[#This Row],[VALOR (en pesos)]]/11</f>
        <v>#REF!</v>
      </c>
      <c r="U273" s="198" t="e">
        <f>[14]!Tabla3[[#This Row],[VALOR (en pesos)]]/11</f>
        <v>#REF!</v>
      </c>
      <c r="V273" s="198" t="e">
        <f>[14]!Tabla3[[#This Row],[VALOR (en pesos)]]/11</f>
        <v>#REF!</v>
      </c>
      <c r="W273" s="198" t="e">
        <f>[14]!Tabla3[[#This Row],[VALOR (en pesos)]]/11</f>
        <v>#REF!</v>
      </c>
      <c r="X273" s="198" t="e">
        <f>[14]!Tabla3[[#This Row],[VALOR (en pesos)]]/11</f>
        <v>#REF!</v>
      </c>
      <c r="Y273" s="198" t="e">
        <f>[14]!Tabla3[[#This Row],[VALOR (en pesos)]]/11</f>
        <v>#REF!</v>
      </c>
      <c r="Z273" s="198" t="e">
        <f t="shared" si="9"/>
        <v>#REF!</v>
      </c>
      <c r="AA27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3" s="31"/>
    </row>
    <row r="274" spans="1:30" ht="47.45" customHeight="1" x14ac:dyDescent="0.25">
      <c r="A274" s="136" t="s">
        <v>431</v>
      </c>
      <c r="B274" s="8" t="s">
        <v>430</v>
      </c>
      <c r="C274" s="8" t="s">
        <v>431</v>
      </c>
      <c r="D274" s="8" t="s">
        <v>492</v>
      </c>
      <c r="E274" s="157" t="s">
        <v>609</v>
      </c>
      <c r="F274" s="8" t="s">
        <v>550</v>
      </c>
      <c r="G274" s="8" t="s">
        <v>612</v>
      </c>
      <c r="H274" s="8" t="s">
        <v>613</v>
      </c>
      <c r="I274" s="8" t="s">
        <v>614</v>
      </c>
      <c r="J274" s="19" t="s">
        <v>149</v>
      </c>
      <c r="K274" s="8" t="s">
        <v>309</v>
      </c>
      <c r="L274" s="143">
        <v>100000000</v>
      </c>
      <c r="M274" s="201" t="s">
        <v>110</v>
      </c>
      <c r="N274" s="195">
        <v>0</v>
      </c>
      <c r="O274" s="195">
        <v>9090909.0909090899</v>
      </c>
      <c r="P274" s="195">
        <v>9090909.0909090899</v>
      </c>
      <c r="Q274" s="195">
        <v>9090909.0909090899</v>
      </c>
      <c r="R274" s="195">
        <v>9090909.0909090899</v>
      </c>
      <c r="S274" s="195">
        <v>9090909.0909090899</v>
      </c>
      <c r="T274" s="195">
        <v>9090909.0909090899</v>
      </c>
      <c r="U274" s="195">
        <v>9090909.0909090899</v>
      </c>
      <c r="V274" s="195">
        <v>9090909.0909090899</v>
      </c>
      <c r="W274" s="195">
        <v>9090909.0909090899</v>
      </c>
      <c r="X274" s="195">
        <v>9090909.0909090899</v>
      </c>
      <c r="Y274" s="195">
        <v>9090909.0909090899</v>
      </c>
      <c r="Z274" s="195">
        <f t="shared" si="9"/>
        <v>100000000.00000001</v>
      </c>
      <c r="AA27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4" s="31"/>
    </row>
    <row r="275" spans="1:30" ht="47.45" customHeight="1" x14ac:dyDescent="0.25">
      <c r="A275" s="136" t="s">
        <v>431</v>
      </c>
      <c r="B275" s="138" t="s">
        <v>430</v>
      </c>
      <c r="C275" s="138" t="s">
        <v>431</v>
      </c>
      <c r="D275" s="138" t="s">
        <v>492</v>
      </c>
      <c r="E275" s="156" t="s">
        <v>609</v>
      </c>
      <c r="F275" s="138" t="s">
        <v>550</v>
      </c>
      <c r="G275" s="138" t="s">
        <v>612</v>
      </c>
      <c r="H275" s="138" t="s">
        <v>613</v>
      </c>
      <c r="I275" s="138" t="s">
        <v>614</v>
      </c>
      <c r="J275" s="136" t="s">
        <v>149</v>
      </c>
      <c r="K275" s="138" t="s">
        <v>309</v>
      </c>
      <c r="L275" s="158">
        <v>90640000</v>
      </c>
      <c r="M275" s="202" t="s">
        <v>615</v>
      </c>
      <c r="N275" s="198">
        <v>0</v>
      </c>
      <c r="O275" s="140">
        <v>12948571.428571399</v>
      </c>
      <c r="P275" s="203" t="e">
        <f>[14]!Tabla3[[#This Row],[VALOR (en pesos)]]/7</f>
        <v>#REF!</v>
      </c>
      <c r="Q275" s="203" t="e">
        <f>[14]!Tabla3[[#This Row],[VALOR (en pesos)]]/7</f>
        <v>#REF!</v>
      </c>
      <c r="R275" s="203" t="e">
        <f>[14]!Tabla3[[#This Row],[VALOR (en pesos)]]/7</f>
        <v>#REF!</v>
      </c>
      <c r="S275" s="203" t="e">
        <f>[14]!Tabla3[[#This Row],[VALOR (en pesos)]]/7</f>
        <v>#REF!</v>
      </c>
      <c r="T275" s="203" t="e">
        <f>[14]!Tabla3[[#This Row],[VALOR (en pesos)]]/7</f>
        <v>#REF!</v>
      </c>
      <c r="U275" s="203" t="e">
        <f>[14]!Tabla3[[#This Row],[VALOR (en pesos)]]/7</f>
        <v>#REF!</v>
      </c>
      <c r="V275" s="198">
        <v>0</v>
      </c>
      <c r="W275" s="198">
        <v>0</v>
      </c>
      <c r="X275" s="198">
        <v>0</v>
      </c>
      <c r="Y275" s="198">
        <v>0</v>
      </c>
      <c r="Z275" s="198" t="e">
        <f t="shared" si="9"/>
        <v>#REF!</v>
      </c>
      <c r="AA27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5" s="31"/>
    </row>
    <row r="276" spans="1:30" ht="47.45" customHeight="1" x14ac:dyDescent="0.25">
      <c r="A276" s="136" t="s">
        <v>431</v>
      </c>
      <c r="B276" s="8" t="s">
        <v>430</v>
      </c>
      <c r="C276" s="8" t="s">
        <v>431</v>
      </c>
      <c r="D276" s="8" t="s">
        <v>492</v>
      </c>
      <c r="E276" s="106" t="s">
        <v>616</v>
      </c>
      <c r="F276" s="8" t="s">
        <v>606</v>
      </c>
      <c r="G276" s="8" t="s">
        <v>617</v>
      </c>
      <c r="H276" s="8" t="s">
        <v>618</v>
      </c>
      <c r="I276" s="8" t="s">
        <v>619</v>
      </c>
      <c r="J276" s="19" t="s">
        <v>108</v>
      </c>
      <c r="K276" s="8" t="s">
        <v>140</v>
      </c>
      <c r="L276" s="204">
        <v>70000000</v>
      </c>
      <c r="M276" s="193" t="s">
        <v>110</v>
      </c>
      <c r="N276" s="195">
        <v>0</v>
      </c>
      <c r="O276" s="195">
        <v>6363636.3636363596</v>
      </c>
      <c r="P276" s="195">
        <v>6363636.3636363596</v>
      </c>
      <c r="Q276" s="195">
        <v>6363636.3636363596</v>
      </c>
      <c r="R276" s="195">
        <v>6363636.3636363596</v>
      </c>
      <c r="S276" s="195">
        <v>6363636.3636363596</v>
      </c>
      <c r="T276" s="195">
        <v>6363636.3636363596</v>
      </c>
      <c r="U276" s="195">
        <v>6363636.3636363596</v>
      </c>
      <c r="V276" s="195">
        <v>6363636.3636363596</v>
      </c>
      <c r="W276" s="195">
        <v>6363636.3636363596</v>
      </c>
      <c r="X276" s="195">
        <v>6363636.3636363596</v>
      </c>
      <c r="Y276" s="195">
        <v>6363636.3636363596</v>
      </c>
      <c r="Z276" s="195">
        <f t="shared" si="9"/>
        <v>69999999.999999955</v>
      </c>
      <c r="AA276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6" s="31"/>
    </row>
    <row r="277" spans="1:30" ht="47.45" customHeight="1" x14ac:dyDescent="0.25">
      <c r="A277" s="136" t="s">
        <v>431</v>
      </c>
      <c r="B277" s="138" t="s">
        <v>430</v>
      </c>
      <c r="C277" s="138" t="s">
        <v>431</v>
      </c>
      <c r="D277" s="138" t="s">
        <v>492</v>
      </c>
      <c r="E277" s="137" t="s">
        <v>616</v>
      </c>
      <c r="F277" s="138" t="s">
        <v>606</v>
      </c>
      <c r="G277" s="138" t="s">
        <v>617</v>
      </c>
      <c r="H277" s="138" t="s">
        <v>618</v>
      </c>
      <c r="I277" s="138" t="s">
        <v>619</v>
      </c>
      <c r="J277" s="136" t="s">
        <v>108</v>
      </c>
      <c r="K277" s="138" t="s">
        <v>140</v>
      </c>
      <c r="L277" s="190">
        <v>88153552</v>
      </c>
      <c r="M277" s="13" t="s">
        <v>491</v>
      </c>
      <c r="N277" s="198">
        <v>0</v>
      </c>
      <c r="O277" s="198">
        <v>8013959.2727272697</v>
      </c>
      <c r="P277" s="198">
        <v>8013959.2727272697</v>
      </c>
      <c r="Q277" s="198">
        <v>8013959.2727272697</v>
      </c>
      <c r="R277" s="198">
        <v>8013959.2727272697</v>
      </c>
      <c r="S277" s="198">
        <v>8013959.2727272697</v>
      </c>
      <c r="T277" s="198">
        <v>8013959.2727272697</v>
      </c>
      <c r="U277" s="198">
        <v>8013959.2727272697</v>
      </c>
      <c r="V277" s="198">
        <v>8013959.2727272697</v>
      </c>
      <c r="W277" s="198">
        <v>8013959.2727272697</v>
      </c>
      <c r="X277" s="198">
        <v>8013959.2727272697</v>
      </c>
      <c r="Y277" s="198">
        <v>8013959.2727272697</v>
      </c>
      <c r="Z277" s="198">
        <f t="shared" si="9"/>
        <v>88153551.99999994</v>
      </c>
      <c r="AA27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7" s="31"/>
    </row>
    <row r="278" spans="1:30" ht="47.45" customHeight="1" x14ac:dyDescent="0.25">
      <c r="A278" s="136" t="s">
        <v>431</v>
      </c>
      <c r="B278" s="8" t="s">
        <v>430</v>
      </c>
      <c r="C278" s="8" t="s">
        <v>431</v>
      </c>
      <c r="D278" s="8" t="s">
        <v>492</v>
      </c>
      <c r="E278" s="106">
        <v>2024002880070</v>
      </c>
      <c r="F278" s="8" t="s">
        <v>620</v>
      </c>
      <c r="G278" s="8" t="s">
        <v>621</v>
      </c>
      <c r="H278" s="8" t="s">
        <v>621</v>
      </c>
      <c r="I278" s="8" t="s">
        <v>622</v>
      </c>
      <c r="J278" s="19" t="s">
        <v>108</v>
      </c>
      <c r="K278" s="19">
        <v>12</v>
      </c>
      <c r="L278" s="205">
        <v>323000000</v>
      </c>
      <c r="M278" s="193" t="s">
        <v>110</v>
      </c>
      <c r="N278" s="148">
        <v>0</v>
      </c>
      <c r="O278" s="148">
        <v>0</v>
      </c>
      <c r="P278" s="148">
        <v>0</v>
      </c>
      <c r="Q278" s="148" t="e">
        <f>[14]!Tabla3[[#This Row],[VALOR (en pesos)]]/8</f>
        <v>#REF!</v>
      </c>
      <c r="R278" s="148" t="e">
        <f>[14]!Tabla3[[#This Row],[VALOR (en pesos)]]/8</f>
        <v>#REF!</v>
      </c>
      <c r="S278" s="148" t="e">
        <f>[14]!Tabla3[[#This Row],[VALOR (en pesos)]]/8</f>
        <v>#REF!</v>
      </c>
      <c r="T278" s="148" t="e">
        <f>[14]!Tabla3[[#This Row],[VALOR (en pesos)]]/8</f>
        <v>#REF!</v>
      </c>
      <c r="U278" s="148" t="e">
        <f>[14]!Tabla3[[#This Row],[VALOR (en pesos)]]/8</f>
        <v>#REF!</v>
      </c>
      <c r="V278" s="148" t="e">
        <f>[14]!Tabla3[[#This Row],[VALOR (en pesos)]]/8</f>
        <v>#REF!</v>
      </c>
      <c r="W278" s="148" t="e">
        <f>[14]!Tabla3[[#This Row],[VALOR (en pesos)]]/8</f>
        <v>#REF!</v>
      </c>
      <c r="X278" s="148" t="e">
        <f>[14]!Tabla3[[#This Row],[VALOR (en pesos)]]/8</f>
        <v>#REF!</v>
      </c>
      <c r="Y278" s="148">
        <v>0</v>
      </c>
      <c r="Z278" s="148" t="e">
        <f t="shared" si="9"/>
        <v>#REF!</v>
      </c>
      <c r="AA27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8" s="31"/>
    </row>
    <row r="279" spans="1:30" ht="47.45" customHeight="1" x14ac:dyDescent="0.25">
      <c r="A279" s="136" t="s">
        <v>431</v>
      </c>
      <c r="B279" s="138" t="s">
        <v>430</v>
      </c>
      <c r="C279" s="138" t="s">
        <v>431</v>
      </c>
      <c r="D279" s="138" t="s">
        <v>492</v>
      </c>
      <c r="E279" s="137">
        <v>2024002880070</v>
      </c>
      <c r="F279" s="138" t="s">
        <v>620</v>
      </c>
      <c r="G279" s="138" t="s">
        <v>623</v>
      </c>
      <c r="H279" s="138" t="s">
        <v>623</v>
      </c>
      <c r="I279" s="138" t="s">
        <v>624</v>
      </c>
      <c r="J279" s="136" t="s">
        <v>149</v>
      </c>
      <c r="K279" s="136">
        <v>1</v>
      </c>
      <c r="L279" s="190">
        <v>35000000</v>
      </c>
      <c r="M279" s="197" t="s">
        <v>110</v>
      </c>
      <c r="N279" s="140">
        <v>0</v>
      </c>
      <c r="O279" s="140">
        <v>0</v>
      </c>
      <c r="P279" s="140">
        <v>0</v>
      </c>
      <c r="Q279" s="140">
        <v>4375000</v>
      </c>
      <c r="R279" s="140">
        <v>4375000</v>
      </c>
      <c r="S279" s="140">
        <v>4375000</v>
      </c>
      <c r="T279" s="140">
        <v>4375000</v>
      </c>
      <c r="U279" s="140">
        <v>4375000</v>
      </c>
      <c r="V279" s="140">
        <v>4375000</v>
      </c>
      <c r="W279" s="140">
        <v>4375000</v>
      </c>
      <c r="X279" s="140">
        <v>4375000</v>
      </c>
      <c r="Y279" s="140">
        <v>0</v>
      </c>
      <c r="Z279" s="140">
        <f t="shared" si="9"/>
        <v>35000000</v>
      </c>
      <c r="AA27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7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7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79" s="31"/>
    </row>
    <row r="280" spans="1:30" ht="47.45" customHeight="1" x14ac:dyDescent="0.25">
      <c r="A280" s="136" t="s">
        <v>431</v>
      </c>
      <c r="B280" s="206" t="s">
        <v>430</v>
      </c>
      <c r="C280" s="206" t="s">
        <v>431</v>
      </c>
      <c r="D280" s="206" t="s">
        <v>492</v>
      </c>
      <c r="E280" s="207">
        <v>2024002880096</v>
      </c>
      <c r="F280" s="206" t="s">
        <v>625</v>
      </c>
      <c r="G280" s="206" t="s">
        <v>626</v>
      </c>
      <c r="H280" s="206" t="s">
        <v>627</v>
      </c>
      <c r="I280" s="206" t="s">
        <v>628</v>
      </c>
      <c r="J280" s="208" t="s">
        <v>108</v>
      </c>
      <c r="K280" s="208">
        <v>1</v>
      </c>
      <c r="L280" s="209">
        <f>30000000-12903783</f>
        <v>17096217</v>
      </c>
      <c r="M280" s="193" t="s">
        <v>110</v>
      </c>
      <c r="N280" s="148">
        <v>0</v>
      </c>
      <c r="O280" s="148">
        <v>5000000</v>
      </c>
      <c r="P280" s="148">
        <v>5000000</v>
      </c>
      <c r="Q280" s="148">
        <v>5000000</v>
      </c>
      <c r="R280" s="148">
        <v>5000000</v>
      </c>
      <c r="S280" s="148">
        <v>5000000</v>
      </c>
      <c r="T280" s="148">
        <v>5000000</v>
      </c>
      <c r="U280" s="148">
        <v>0</v>
      </c>
      <c r="V280" s="148">
        <v>0</v>
      </c>
      <c r="W280" s="148">
        <v>0</v>
      </c>
      <c r="X280" s="148">
        <v>0</v>
      </c>
      <c r="Y280" s="148">
        <v>0</v>
      </c>
      <c r="Z280" s="148">
        <f t="shared" si="9"/>
        <v>30000000</v>
      </c>
      <c r="AA280" s="210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0" s="31"/>
    </row>
    <row r="281" spans="1:30" ht="47.45" customHeight="1" x14ac:dyDescent="0.25">
      <c r="A281" s="136" t="s">
        <v>431</v>
      </c>
      <c r="B281" s="189" t="s">
        <v>430</v>
      </c>
      <c r="C281" s="189" t="s">
        <v>431</v>
      </c>
      <c r="D281" s="189" t="s">
        <v>492</v>
      </c>
      <c r="E281" s="211">
        <v>2024002880096</v>
      </c>
      <c r="F281" s="189" t="s">
        <v>625</v>
      </c>
      <c r="G281" s="189" t="s">
        <v>629</v>
      </c>
      <c r="H281" s="189" t="s">
        <v>627</v>
      </c>
      <c r="I281" s="189" t="s">
        <v>628</v>
      </c>
      <c r="J281" s="212" t="s">
        <v>108</v>
      </c>
      <c r="K281" s="212">
        <v>1</v>
      </c>
      <c r="L281" s="213">
        <f>30000000-12903783</f>
        <v>17096217</v>
      </c>
      <c r="M281" s="197" t="s">
        <v>110</v>
      </c>
      <c r="N281" s="140">
        <v>0</v>
      </c>
      <c r="O281" s="140">
        <v>5000000</v>
      </c>
      <c r="P281" s="140">
        <v>5000000</v>
      </c>
      <c r="Q281" s="140">
        <v>5000000</v>
      </c>
      <c r="R281" s="140">
        <v>5000000</v>
      </c>
      <c r="S281" s="140">
        <v>5000000</v>
      </c>
      <c r="T281" s="140">
        <v>5000000</v>
      </c>
      <c r="U281" s="140">
        <v>0</v>
      </c>
      <c r="V281" s="140">
        <v>0</v>
      </c>
      <c r="W281" s="140">
        <v>0</v>
      </c>
      <c r="X281" s="140">
        <v>0</v>
      </c>
      <c r="Y281" s="140">
        <v>0</v>
      </c>
      <c r="Z281" s="140">
        <f t="shared" si="9"/>
        <v>30000000</v>
      </c>
      <c r="AA281" s="214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1" s="31"/>
    </row>
    <row r="282" spans="1:30" ht="47.45" customHeight="1" x14ac:dyDescent="0.25">
      <c r="A282" s="136" t="s">
        <v>431</v>
      </c>
      <c r="B282" s="206" t="s">
        <v>430</v>
      </c>
      <c r="C282" s="206" t="s">
        <v>431</v>
      </c>
      <c r="D282" s="206" t="s">
        <v>492</v>
      </c>
      <c r="E282" s="207">
        <v>2024002880096</v>
      </c>
      <c r="F282" s="215" t="s">
        <v>625</v>
      </c>
      <c r="G282" s="206" t="s">
        <v>630</v>
      </c>
      <c r="H282" s="206" t="s">
        <v>631</v>
      </c>
      <c r="I282" s="206" t="s">
        <v>628</v>
      </c>
      <c r="J282" s="208" t="s">
        <v>108</v>
      </c>
      <c r="K282" s="208">
        <v>4</v>
      </c>
      <c r="L282" s="209">
        <v>60000000</v>
      </c>
      <c r="M282" s="193" t="s">
        <v>110</v>
      </c>
      <c r="N282" s="148">
        <v>0</v>
      </c>
      <c r="O282" s="148">
        <v>9250721</v>
      </c>
      <c r="P282" s="148">
        <v>9250721</v>
      </c>
      <c r="Q282" s="148">
        <v>9250721</v>
      </c>
      <c r="R282" s="148">
        <v>9250721</v>
      </c>
      <c r="S282" s="148">
        <v>9250721</v>
      </c>
      <c r="T282" s="148">
        <v>9250721</v>
      </c>
      <c r="U282" s="148">
        <v>4495674</v>
      </c>
      <c r="V282" s="148">
        <v>0</v>
      </c>
      <c r="W282" s="148">
        <v>0</v>
      </c>
      <c r="X282" s="148">
        <v>0</v>
      </c>
      <c r="Y282" s="148">
        <v>0</v>
      </c>
      <c r="Z282" s="148">
        <f t="shared" si="9"/>
        <v>60000000</v>
      </c>
      <c r="AA282" s="210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2" s="31"/>
    </row>
    <row r="283" spans="1:30" ht="47.45" customHeight="1" x14ac:dyDescent="0.25">
      <c r="A283" s="136" t="s">
        <v>431</v>
      </c>
      <c r="B283" s="189" t="s">
        <v>430</v>
      </c>
      <c r="C283" s="189" t="s">
        <v>431</v>
      </c>
      <c r="D283" s="189" t="s">
        <v>492</v>
      </c>
      <c r="E283" s="216" t="s">
        <v>632</v>
      </c>
      <c r="F283" s="217" t="s">
        <v>625</v>
      </c>
      <c r="G283" s="189" t="s">
        <v>633</v>
      </c>
      <c r="H283" s="189" t="s">
        <v>631</v>
      </c>
      <c r="I283" s="189" t="s">
        <v>628</v>
      </c>
      <c r="J283" s="212" t="s">
        <v>108</v>
      </c>
      <c r="K283" s="212">
        <v>4</v>
      </c>
      <c r="L283" s="218">
        <f>120000000-40000000</f>
        <v>80000000</v>
      </c>
      <c r="M283" s="197" t="s">
        <v>110</v>
      </c>
      <c r="N283" s="140">
        <v>0</v>
      </c>
      <c r="O283" s="140" t="e">
        <f>[14]!Tabla3[[#This Row],[VALOR (en pesos)]]/6</f>
        <v>#REF!</v>
      </c>
      <c r="P283" s="140" t="e">
        <f>[14]!Tabla3[[#This Row],[VALOR (en pesos)]]/6</f>
        <v>#REF!</v>
      </c>
      <c r="Q283" s="140" t="e">
        <f>[14]!Tabla3[[#This Row],[VALOR (en pesos)]]/6</f>
        <v>#REF!</v>
      </c>
      <c r="R283" s="140" t="e">
        <f>[14]!Tabla3[[#This Row],[VALOR (en pesos)]]/6</f>
        <v>#REF!</v>
      </c>
      <c r="S283" s="140" t="e">
        <f>[14]!Tabla3[[#This Row],[VALOR (en pesos)]]/6</f>
        <v>#REF!</v>
      </c>
      <c r="T283" s="140" t="e">
        <f>[14]!Tabla3[[#This Row],[VALOR (en pesos)]]/6</f>
        <v>#REF!</v>
      </c>
      <c r="U283" s="140">
        <v>0</v>
      </c>
      <c r="V283" s="140">
        <v>0</v>
      </c>
      <c r="W283" s="140">
        <v>0</v>
      </c>
      <c r="X283" s="140">
        <v>0</v>
      </c>
      <c r="Y283" s="140">
        <v>0</v>
      </c>
      <c r="Z283" s="140" t="e">
        <f t="shared" si="9"/>
        <v>#REF!</v>
      </c>
      <c r="AA283" s="214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3" s="31"/>
    </row>
    <row r="284" spans="1:30" ht="47.45" customHeight="1" x14ac:dyDescent="0.25">
      <c r="A284" s="136" t="s">
        <v>431</v>
      </c>
      <c r="B284" s="206" t="s">
        <v>430</v>
      </c>
      <c r="C284" s="206" t="s">
        <v>431</v>
      </c>
      <c r="D284" s="206" t="s">
        <v>492</v>
      </c>
      <c r="E284" s="207">
        <v>2024002880106</v>
      </c>
      <c r="F284" s="206" t="s">
        <v>634</v>
      </c>
      <c r="G284" s="206" t="s">
        <v>635</v>
      </c>
      <c r="H284" s="206" t="s">
        <v>636</v>
      </c>
      <c r="I284" s="206" t="s">
        <v>628</v>
      </c>
      <c r="J284" s="208" t="s">
        <v>108</v>
      </c>
      <c r="K284" s="219">
        <v>3</v>
      </c>
      <c r="L284" s="220">
        <v>175000000</v>
      </c>
      <c r="M284" s="193" t="s">
        <v>110</v>
      </c>
      <c r="N284" s="221">
        <v>0</v>
      </c>
      <c r="O284" s="221">
        <v>0</v>
      </c>
      <c r="P284" s="221">
        <v>21875000</v>
      </c>
      <c r="Q284" s="221">
        <v>21875000</v>
      </c>
      <c r="R284" s="221">
        <v>21875000</v>
      </c>
      <c r="S284" s="221">
        <v>21875000</v>
      </c>
      <c r="T284" s="221">
        <v>21875000</v>
      </c>
      <c r="U284" s="221">
        <v>21875000</v>
      </c>
      <c r="V284" s="221">
        <v>21875000</v>
      </c>
      <c r="W284" s="221">
        <v>21875000</v>
      </c>
      <c r="X284" s="221">
        <v>0</v>
      </c>
      <c r="Y284" s="148">
        <v>0</v>
      </c>
      <c r="Z284" s="148">
        <f t="shared" si="9"/>
        <v>175000000</v>
      </c>
      <c r="AA284" s="210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4" s="31"/>
    </row>
    <row r="285" spans="1:30" ht="47.45" customHeight="1" x14ac:dyDescent="0.25">
      <c r="A285" s="136" t="s">
        <v>431</v>
      </c>
      <c r="B285" s="189" t="s">
        <v>430</v>
      </c>
      <c r="C285" s="189" t="s">
        <v>431</v>
      </c>
      <c r="D285" s="189" t="s">
        <v>492</v>
      </c>
      <c r="E285" s="216" t="s">
        <v>637</v>
      </c>
      <c r="F285" s="189" t="s">
        <v>634</v>
      </c>
      <c r="G285" s="189" t="s">
        <v>638</v>
      </c>
      <c r="H285" s="189" t="s">
        <v>639</v>
      </c>
      <c r="I285" s="212" t="s">
        <v>640</v>
      </c>
      <c r="J285" s="212" t="s">
        <v>108</v>
      </c>
      <c r="K285" s="222" t="s">
        <v>641</v>
      </c>
      <c r="L285" s="223">
        <v>137890223</v>
      </c>
      <c r="M285" s="197" t="s">
        <v>110</v>
      </c>
      <c r="N285" s="140">
        <v>0</v>
      </c>
      <c r="O285" s="224">
        <v>0</v>
      </c>
      <c r="P285" s="140" t="e">
        <f>[14]!Tabla3[[#This Row],[VALOR (en pesos)]]/10</f>
        <v>#REF!</v>
      </c>
      <c r="Q285" s="140" t="e">
        <f>[14]!Tabla3[[#This Row],[VALOR (en pesos)]]/10</f>
        <v>#REF!</v>
      </c>
      <c r="R285" s="140" t="e">
        <f>[14]!Tabla3[[#This Row],[VALOR (en pesos)]]/10</f>
        <v>#REF!</v>
      </c>
      <c r="S285" s="140" t="e">
        <f>[14]!Tabla3[[#This Row],[VALOR (en pesos)]]/10</f>
        <v>#REF!</v>
      </c>
      <c r="T285" s="140" t="e">
        <f>[14]!Tabla3[[#This Row],[VALOR (en pesos)]]/10</f>
        <v>#REF!</v>
      </c>
      <c r="U285" s="140" t="e">
        <f>[14]!Tabla3[[#This Row],[VALOR (en pesos)]]/10</f>
        <v>#REF!</v>
      </c>
      <c r="V285" s="140" t="e">
        <f>[14]!Tabla3[[#This Row],[VALOR (en pesos)]]/10</f>
        <v>#REF!</v>
      </c>
      <c r="W285" s="140" t="e">
        <f>[14]!Tabla3[[#This Row],[VALOR (en pesos)]]/10</f>
        <v>#REF!</v>
      </c>
      <c r="X285" s="140" t="e">
        <f>[14]!Tabla3[[#This Row],[VALOR (en pesos)]]/10</f>
        <v>#REF!</v>
      </c>
      <c r="Y285" s="140" t="e">
        <f>[14]!Tabla3[[#This Row],[VALOR (en pesos)]]/10</f>
        <v>#REF!</v>
      </c>
      <c r="Z285" s="140" t="e">
        <f t="shared" si="9"/>
        <v>#REF!</v>
      </c>
      <c r="AA285" s="214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5" s="31"/>
    </row>
    <row r="286" spans="1:30" ht="47.45" customHeight="1" x14ac:dyDescent="0.25">
      <c r="A286" s="136" t="s">
        <v>431</v>
      </c>
      <c r="B286" s="206" t="s">
        <v>430</v>
      </c>
      <c r="C286" s="206" t="s">
        <v>431</v>
      </c>
      <c r="D286" s="206" t="s">
        <v>492</v>
      </c>
      <c r="E286" s="225" t="s">
        <v>637</v>
      </c>
      <c r="F286" s="206" t="s">
        <v>634</v>
      </c>
      <c r="G286" s="206" t="s">
        <v>638</v>
      </c>
      <c r="H286" s="206" t="s">
        <v>639</v>
      </c>
      <c r="I286" s="208" t="s">
        <v>640</v>
      </c>
      <c r="J286" s="208" t="s">
        <v>108</v>
      </c>
      <c r="K286" s="226" t="s">
        <v>641</v>
      </c>
      <c r="L286" s="227">
        <v>20000000</v>
      </c>
      <c r="M286" s="193" t="s">
        <v>642</v>
      </c>
      <c r="N286" s="221">
        <v>0</v>
      </c>
      <c r="O286" s="148"/>
      <c r="P286" s="148"/>
      <c r="Q286" s="148">
        <v>2500000</v>
      </c>
      <c r="R286" s="148">
        <v>2500000</v>
      </c>
      <c r="S286" s="148">
        <v>2500000</v>
      </c>
      <c r="T286" s="148">
        <v>2500000</v>
      </c>
      <c r="U286" s="148">
        <v>2500000</v>
      </c>
      <c r="V286" s="148">
        <v>2500000</v>
      </c>
      <c r="W286" s="148">
        <v>2500000</v>
      </c>
      <c r="X286" s="148">
        <v>2500000</v>
      </c>
      <c r="Y286" s="148">
        <v>0</v>
      </c>
      <c r="Z286" s="148">
        <f t="shared" si="9"/>
        <v>20000000</v>
      </c>
      <c r="AA286" s="210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6" s="31"/>
    </row>
    <row r="287" spans="1:30" ht="47.45" customHeight="1" x14ac:dyDescent="0.25">
      <c r="A287" s="136" t="s">
        <v>431</v>
      </c>
      <c r="B287" s="189" t="s">
        <v>430</v>
      </c>
      <c r="C287" s="189" t="s">
        <v>431</v>
      </c>
      <c r="D287" s="189" t="s">
        <v>492</v>
      </c>
      <c r="E287" s="216" t="s">
        <v>637</v>
      </c>
      <c r="F287" s="189" t="s">
        <v>634</v>
      </c>
      <c r="G287" s="189" t="s">
        <v>643</v>
      </c>
      <c r="H287" s="189" t="s">
        <v>644</v>
      </c>
      <c r="I287" s="189" t="s">
        <v>645</v>
      </c>
      <c r="J287" s="212" t="s">
        <v>108</v>
      </c>
      <c r="K287" s="228">
        <v>3</v>
      </c>
      <c r="L287" s="229">
        <v>113909777</v>
      </c>
      <c r="M287" s="197" t="s">
        <v>110</v>
      </c>
      <c r="N287" s="140">
        <v>0</v>
      </c>
      <c r="O287" s="224">
        <v>0</v>
      </c>
      <c r="P287" s="140" t="e">
        <f>[14]!Tabla3[[#This Row],[VALOR (en pesos)]]/8</f>
        <v>#REF!</v>
      </c>
      <c r="Q287" s="140" t="e">
        <f>[14]!Tabla3[[#This Row],[VALOR (en pesos)]]/8</f>
        <v>#REF!</v>
      </c>
      <c r="R287" s="140" t="e">
        <f>[14]!Tabla3[[#This Row],[VALOR (en pesos)]]/8</f>
        <v>#REF!</v>
      </c>
      <c r="S287" s="140" t="e">
        <f>[14]!Tabla3[[#This Row],[VALOR (en pesos)]]/8</f>
        <v>#REF!</v>
      </c>
      <c r="T287" s="140" t="e">
        <f>[14]!Tabla3[[#This Row],[VALOR (en pesos)]]/8</f>
        <v>#REF!</v>
      </c>
      <c r="U287" s="140" t="e">
        <f>[14]!Tabla3[[#This Row],[VALOR (en pesos)]]/8</f>
        <v>#REF!</v>
      </c>
      <c r="V287" s="140" t="e">
        <f>[14]!Tabla3[[#This Row],[VALOR (en pesos)]]/8</f>
        <v>#REF!</v>
      </c>
      <c r="W287" s="140" t="e">
        <f>[14]!Tabla3[[#This Row],[VALOR (en pesos)]]/8</f>
        <v>#REF!</v>
      </c>
      <c r="X287" s="224">
        <v>0</v>
      </c>
      <c r="Y287" s="140">
        <v>0</v>
      </c>
      <c r="Z287" s="140" t="e">
        <f t="shared" si="9"/>
        <v>#REF!</v>
      </c>
      <c r="AA287" s="214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7" s="31"/>
    </row>
    <row r="288" spans="1:30" ht="47.45" customHeight="1" x14ac:dyDescent="0.25">
      <c r="A288" s="136" t="s">
        <v>431</v>
      </c>
      <c r="B288" s="206" t="s">
        <v>430</v>
      </c>
      <c r="C288" s="206" t="s">
        <v>431</v>
      </c>
      <c r="D288" s="206" t="s">
        <v>492</v>
      </c>
      <c r="E288" s="225" t="s">
        <v>637</v>
      </c>
      <c r="F288" s="206" t="s">
        <v>634</v>
      </c>
      <c r="G288" s="206" t="s">
        <v>646</v>
      </c>
      <c r="H288" s="206" t="s">
        <v>644</v>
      </c>
      <c r="I288" s="206" t="s">
        <v>645</v>
      </c>
      <c r="J288" s="208" t="s">
        <v>108</v>
      </c>
      <c r="K288" s="219">
        <v>85</v>
      </c>
      <c r="L288" s="230">
        <v>55000000</v>
      </c>
      <c r="M288" s="193" t="s">
        <v>110</v>
      </c>
      <c r="N288" s="221">
        <v>0</v>
      </c>
      <c r="O288" s="221">
        <v>0</v>
      </c>
      <c r="P288" s="221">
        <v>6250000</v>
      </c>
      <c r="Q288" s="221">
        <v>6250000</v>
      </c>
      <c r="R288" s="221">
        <v>6250000</v>
      </c>
      <c r="S288" s="221">
        <v>6250000</v>
      </c>
      <c r="T288" s="221">
        <v>6250000</v>
      </c>
      <c r="U288" s="221">
        <v>6250000</v>
      </c>
      <c r="V288" s="221">
        <v>6250000</v>
      </c>
      <c r="W288" s="221">
        <v>6250000</v>
      </c>
      <c r="X288" s="221">
        <v>0</v>
      </c>
      <c r="Y288" s="148">
        <v>0</v>
      </c>
      <c r="Z288" s="148">
        <f t="shared" si="9"/>
        <v>50000000</v>
      </c>
      <c r="AA288" s="210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8" s="31"/>
    </row>
    <row r="289" spans="1:30" ht="47.45" customHeight="1" x14ac:dyDescent="0.25">
      <c r="A289" s="136" t="s">
        <v>431</v>
      </c>
      <c r="B289" s="138" t="s">
        <v>430</v>
      </c>
      <c r="C289" s="138" t="s">
        <v>431</v>
      </c>
      <c r="D289" s="138" t="s">
        <v>492</v>
      </c>
      <c r="E289" s="137">
        <v>2024002880105</v>
      </c>
      <c r="F289" s="138" t="s">
        <v>647</v>
      </c>
      <c r="G289" s="138" t="s">
        <v>648</v>
      </c>
      <c r="H289" s="138" t="s">
        <v>648</v>
      </c>
      <c r="I289" s="138" t="s">
        <v>649</v>
      </c>
      <c r="J289" s="136" t="s">
        <v>108</v>
      </c>
      <c r="K289" s="136">
        <v>2</v>
      </c>
      <c r="L289" s="231">
        <v>94000000</v>
      </c>
      <c r="M289" s="197" t="s">
        <v>110</v>
      </c>
      <c r="N289" s="140">
        <v>0</v>
      </c>
      <c r="O289" s="224">
        <v>0</v>
      </c>
      <c r="P289" s="140" t="e">
        <f>[14]!Tabla3[[#This Row],[VALOR (en pesos)]]/7</f>
        <v>#REF!</v>
      </c>
      <c r="Q289" s="140" t="e">
        <f>[14]!Tabla3[[#This Row],[VALOR (en pesos)]]/7</f>
        <v>#REF!</v>
      </c>
      <c r="R289" s="140" t="e">
        <f>[14]!Tabla3[[#This Row],[VALOR (en pesos)]]/7</f>
        <v>#REF!</v>
      </c>
      <c r="S289" s="140" t="e">
        <f>[14]!Tabla3[[#This Row],[VALOR (en pesos)]]/7</f>
        <v>#REF!</v>
      </c>
      <c r="T289" s="140" t="e">
        <f>[14]!Tabla3[[#This Row],[VALOR (en pesos)]]/7</f>
        <v>#REF!</v>
      </c>
      <c r="U289" s="140" t="e">
        <f>[14]!Tabla3[[#This Row],[VALOR (en pesos)]]/7</f>
        <v>#REF!</v>
      </c>
      <c r="V289" s="140" t="e">
        <f>[14]!Tabla3[[#This Row],[VALOR (en pesos)]]/7</f>
        <v>#REF!</v>
      </c>
      <c r="W289" s="224">
        <v>0</v>
      </c>
      <c r="X289" s="224">
        <v>0</v>
      </c>
      <c r="Y289" s="224">
        <v>0</v>
      </c>
      <c r="Z289" s="224" t="e">
        <f>SUM(N289:Y289)</f>
        <v>#REF!</v>
      </c>
      <c r="AA28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8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8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89" s="31"/>
    </row>
    <row r="290" spans="1:30" ht="47.45" customHeight="1" x14ac:dyDescent="0.25">
      <c r="A290" s="136" t="s">
        <v>431</v>
      </c>
      <c r="B290" s="8" t="s">
        <v>430</v>
      </c>
      <c r="C290" s="8" t="s">
        <v>431</v>
      </c>
      <c r="D290" s="8" t="s">
        <v>492</v>
      </c>
      <c r="E290" s="157" t="s">
        <v>650</v>
      </c>
      <c r="F290" s="8" t="s">
        <v>647</v>
      </c>
      <c r="G290" s="8" t="s">
        <v>651</v>
      </c>
      <c r="H290" s="8" t="s">
        <v>652</v>
      </c>
      <c r="I290" s="8" t="s">
        <v>649</v>
      </c>
      <c r="J290" s="19" t="s">
        <v>108</v>
      </c>
      <c r="K290" s="19">
        <v>2</v>
      </c>
      <c r="L290" s="232">
        <v>50000000</v>
      </c>
      <c r="M290" s="193" t="s">
        <v>110</v>
      </c>
      <c r="N290" s="221">
        <v>0</v>
      </c>
      <c r="O290" s="221">
        <v>0</v>
      </c>
      <c r="P290" s="221">
        <v>7142857.1428571399</v>
      </c>
      <c r="Q290" s="221">
        <v>7142857.1428571399</v>
      </c>
      <c r="R290" s="221">
        <v>7142857.1428571399</v>
      </c>
      <c r="S290" s="221">
        <v>7142857.1428571399</v>
      </c>
      <c r="T290" s="221">
        <v>7142857.1428571399</v>
      </c>
      <c r="U290" s="221">
        <v>7142857.1428571399</v>
      </c>
      <c r="V290" s="221">
        <v>7142857.1428571399</v>
      </c>
      <c r="W290" s="221">
        <v>0</v>
      </c>
      <c r="X290" s="221">
        <v>0</v>
      </c>
      <c r="Y290" s="221">
        <v>0</v>
      </c>
      <c r="Z290" s="221">
        <f>SUM(N290:Y290)</f>
        <v>49999999.999999985</v>
      </c>
      <c r="AA29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0" s="31"/>
    </row>
    <row r="291" spans="1:30" ht="47.45" customHeight="1" x14ac:dyDescent="0.25">
      <c r="A291" s="136" t="s">
        <v>431</v>
      </c>
      <c r="B291" s="189" t="s">
        <v>430</v>
      </c>
      <c r="C291" s="189" t="s">
        <v>431</v>
      </c>
      <c r="D291" s="217" t="s">
        <v>486</v>
      </c>
      <c r="E291" s="216" t="s">
        <v>637</v>
      </c>
      <c r="F291" s="189" t="s">
        <v>634</v>
      </c>
      <c r="G291" s="189" t="s">
        <v>653</v>
      </c>
      <c r="H291" s="189" t="s">
        <v>654</v>
      </c>
      <c r="I291" s="189" t="s">
        <v>655</v>
      </c>
      <c r="J291" s="212" t="s">
        <v>108</v>
      </c>
      <c r="K291" s="228">
        <v>3</v>
      </c>
      <c r="L291" s="229">
        <v>110800000</v>
      </c>
      <c r="M291" s="197" t="s">
        <v>110</v>
      </c>
      <c r="N291" s="140">
        <v>0</v>
      </c>
      <c r="O291" s="224">
        <v>0</v>
      </c>
      <c r="P291" s="140" t="e">
        <f>[14]!Tabla3[[#This Row],[VALOR (en pesos)]]/8</f>
        <v>#REF!</v>
      </c>
      <c r="Q291" s="140" t="e">
        <f>[14]!Tabla3[[#This Row],[VALOR (en pesos)]]/8</f>
        <v>#REF!</v>
      </c>
      <c r="R291" s="140" t="e">
        <f>[14]!Tabla3[[#This Row],[VALOR (en pesos)]]/8</f>
        <v>#REF!</v>
      </c>
      <c r="S291" s="140" t="e">
        <f>[14]!Tabla3[[#This Row],[VALOR (en pesos)]]/8</f>
        <v>#REF!</v>
      </c>
      <c r="T291" s="140" t="e">
        <f>[14]!Tabla3[[#This Row],[VALOR (en pesos)]]/8</f>
        <v>#REF!</v>
      </c>
      <c r="U291" s="140" t="e">
        <f>[14]!Tabla3[[#This Row],[VALOR (en pesos)]]/8</f>
        <v>#REF!</v>
      </c>
      <c r="V291" s="140" t="e">
        <f>[14]!Tabla3[[#This Row],[VALOR (en pesos)]]/8</f>
        <v>#REF!</v>
      </c>
      <c r="W291" s="140" t="e">
        <f>[14]!Tabla3[[#This Row],[VALOR (en pesos)]]/8</f>
        <v>#REF!</v>
      </c>
      <c r="X291" s="224">
        <v>0</v>
      </c>
      <c r="Y291" s="140">
        <v>0</v>
      </c>
      <c r="Z291" s="140" t="e">
        <f t="shared" si="9"/>
        <v>#REF!</v>
      </c>
      <c r="AA291" s="214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1" s="31"/>
    </row>
    <row r="292" spans="1:30" ht="47.45" customHeight="1" x14ac:dyDescent="0.25">
      <c r="A292" s="136" t="s">
        <v>431</v>
      </c>
      <c r="B292" s="206" t="s">
        <v>430</v>
      </c>
      <c r="C292" s="206" t="s">
        <v>431</v>
      </c>
      <c r="D292" s="206" t="s">
        <v>492</v>
      </c>
      <c r="E292" s="207">
        <v>2024002880106</v>
      </c>
      <c r="F292" s="206" t="s">
        <v>634</v>
      </c>
      <c r="G292" s="206" t="s">
        <v>656</v>
      </c>
      <c r="H292" s="206" t="s">
        <v>657</v>
      </c>
      <c r="I292" s="206" t="s">
        <v>658</v>
      </c>
      <c r="J292" s="208" t="s">
        <v>108</v>
      </c>
      <c r="K292" s="226" t="s">
        <v>309</v>
      </c>
      <c r="L292" s="220">
        <v>30000000</v>
      </c>
      <c r="M292" s="193" t="s">
        <v>110</v>
      </c>
      <c r="N292" s="221">
        <v>0</v>
      </c>
      <c r="O292" s="221">
        <v>0</v>
      </c>
      <c r="P292" s="221">
        <v>3750000</v>
      </c>
      <c r="Q292" s="221">
        <v>3750000</v>
      </c>
      <c r="R292" s="221">
        <v>3750000</v>
      </c>
      <c r="S292" s="221">
        <v>3750000</v>
      </c>
      <c r="T292" s="221">
        <v>3750000</v>
      </c>
      <c r="U292" s="221">
        <v>3750000</v>
      </c>
      <c r="V292" s="221">
        <v>3750000</v>
      </c>
      <c r="W292" s="221">
        <v>3750000</v>
      </c>
      <c r="X292" s="221">
        <v>0</v>
      </c>
      <c r="Y292" s="148">
        <v>0</v>
      </c>
      <c r="Z292" s="148">
        <f t="shared" si="9"/>
        <v>30000000</v>
      </c>
      <c r="AA292" s="210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2" s="31"/>
    </row>
    <row r="293" spans="1:30" ht="47.45" customHeight="1" x14ac:dyDescent="0.25">
      <c r="A293" s="136" t="s">
        <v>431</v>
      </c>
      <c r="B293" s="138" t="s">
        <v>430</v>
      </c>
      <c r="C293" s="138" t="s">
        <v>431</v>
      </c>
      <c r="D293" s="138" t="s">
        <v>492</v>
      </c>
      <c r="E293" s="156" t="s">
        <v>650</v>
      </c>
      <c r="F293" s="138" t="s">
        <v>647</v>
      </c>
      <c r="G293" s="138" t="s">
        <v>659</v>
      </c>
      <c r="H293" s="138" t="s">
        <v>660</v>
      </c>
      <c r="I293" s="138" t="s">
        <v>649</v>
      </c>
      <c r="J293" s="136" t="s">
        <v>108</v>
      </c>
      <c r="K293" s="136">
        <v>2</v>
      </c>
      <c r="L293" s="231">
        <v>50000000</v>
      </c>
      <c r="M293" s="197" t="s">
        <v>110</v>
      </c>
      <c r="N293" s="224">
        <v>0</v>
      </c>
      <c r="O293" s="224">
        <v>0</v>
      </c>
      <c r="P293" s="224">
        <v>7142857.1428571399</v>
      </c>
      <c r="Q293" s="224">
        <v>7142857.1428571399</v>
      </c>
      <c r="R293" s="224">
        <v>7142857.1428571399</v>
      </c>
      <c r="S293" s="224">
        <v>7142857.1428571399</v>
      </c>
      <c r="T293" s="224">
        <v>7142857.1428571399</v>
      </c>
      <c r="U293" s="224">
        <v>7142857.1428571399</v>
      </c>
      <c r="V293" s="224">
        <v>7142857.1428571399</v>
      </c>
      <c r="W293" s="224">
        <v>0</v>
      </c>
      <c r="X293" s="224">
        <v>0</v>
      </c>
      <c r="Y293" s="224">
        <v>0</v>
      </c>
      <c r="Z293" s="224">
        <f>SUM(N293:Y293)</f>
        <v>49999999.999999985</v>
      </c>
      <c r="AA29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3" s="31"/>
    </row>
    <row r="294" spans="1:30" ht="47.45" customHeight="1" x14ac:dyDescent="0.25">
      <c r="A294" s="136" t="s">
        <v>431</v>
      </c>
      <c r="B294" s="8" t="s">
        <v>430</v>
      </c>
      <c r="C294" s="8" t="s">
        <v>431</v>
      </c>
      <c r="D294" s="8" t="s">
        <v>492</v>
      </c>
      <c r="E294" s="106">
        <v>2024002880108</v>
      </c>
      <c r="F294" s="8" t="s">
        <v>661</v>
      </c>
      <c r="G294" s="8" t="s">
        <v>662</v>
      </c>
      <c r="H294" s="8" t="s">
        <v>663</v>
      </c>
      <c r="I294" s="8" t="s">
        <v>509</v>
      </c>
      <c r="J294" s="19" t="s">
        <v>149</v>
      </c>
      <c r="K294" s="19">
        <v>1</v>
      </c>
      <c r="L294" s="194">
        <v>2000000000</v>
      </c>
      <c r="M294" s="193" t="s">
        <v>110</v>
      </c>
      <c r="N294" s="221">
        <v>0</v>
      </c>
      <c r="O294" s="221">
        <v>0</v>
      </c>
      <c r="P294" s="221">
        <v>0</v>
      </c>
      <c r="Q294" s="221">
        <v>0</v>
      </c>
      <c r="R294" s="221">
        <v>250000000</v>
      </c>
      <c r="S294" s="221">
        <v>250000000</v>
      </c>
      <c r="T294" s="221">
        <v>250000000</v>
      </c>
      <c r="U294" s="221">
        <v>250000000</v>
      </c>
      <c r="V294" s="221">
        <v>250000000</v>
      </c>
      <c r="W294" s="221">
        <v>250000000</v>
      </c>
      <c r="X294" s="221">
        <v>250000000</v>
      </c>
      <c r="Y294" s="221">
        <v>250000000</v>
      </c>
      <c r="Z294" s="221">
        <f t="shared" ref="Z294:Z313" si="10">SUM(N294:Y294)</f>
        <v>2000000000</v>
      </c>
      <c r="AA29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4" s="31"/>
    </row>
    <row r="295" spans="1:30" ht="47.45" customHeight="1" x14ac:dyDescent="0.25">
      <c r="A295" s="136" t="s">
        <v>431</v>
      </c>
      <c r="B295" s="138" t="s">
        <v>430</v>
      </c>
      <c r="C295" s="138" t="s">
        <v>431</v>
      </c>
      <c r="D295" s="136" t="s">
        <v>664</v>
      </c>
      <c r="E295" s="152" t="s">
        <v>665</v>
      </c>
      <c r="F295" s="138" t="s">
        <v>666</v>
      </c>
      <c r="G295" s="138" t="s">
        <v>667</v>
      </c>
      <c r="H295" s="136" t="s">
        <v>668</v>
      </c>
      <c r="I295" s="136" t="s">
        <v>669</v>
      </c>
      <c r="J295" s="136" t="s">
        <v>108</v>
      </c>
      <c r="K295" s="198">
        <v>0</v>
      </c>
      <c r="L295" s="158">
        <v>0</v>
      </c>
      <c r="M295" s="202" t="s">
        <v>145</v>
      </c>
      <c r="N295" s="203">
        <v>0</v>
      </c>
      <c r="O295" s="203">
        <v>0</v>
      </c>
      <c r="P295" s="203">
        <v>0</v>
      </c>
      <c r="Q295" s="203">
        <v>0</v>
      </c>
      <c r="R295" s="203">
        <v>0</v>
      </c>
      <c r="S295" s="203">
        <v>0</v>
      </c>
      <c r="T295" s="203">
        <v>0</v>
      </c>
      <c r="U295" s="203">
        <v>0</v>
      </c>
      <c r="V295" s="203">
        <v>0</v>
      </c>
      <c r="W295" s="203">
        <v>0</v>
      </c>
      <c r="X295" s="203">
        <v>0</v>
      </c>
      <c r="Y295" s="203">
        <v>0</v>
      </c>
      <c r="Z295" s="140">
        <f t="shared" si="10"/>
        <v>0</v>
      </c>
      <c r="AA29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5" s="31"/>
    </row>
    <row r="296" spans="1:30" ht="47.45" customHeight="1" x14ac:dyDescent="0.25">
      <c r="A296" s="136" t="s">
        <v>431</v>
      </c>
      <c r="B296" s="8" t="s">
        <v>430</v>
      </c>
      <c r="C296" s="8" t="s">
        <v>431</v>
      </c>
      <c r="D296" s="19" t="s">
        <v>664</v>
      </c>
      <c r="E296" s="150" t="s">
        <v>670</v>
      </c>
      <c r="F296" s="8" t="s">
        <v>666</v>
      </c>
      <c r="G296" s="8" t="s">
        <v>667</v>
      </c>
      <c r="H296" s="19" t="s">
        <v>671</v>
      </c>
      <c r="I296" s="19" t="s">
        <v>669</v>
      </c>
      <c r="J296" s="19" t="s">
        <v>149</v>
      </c>
      <c r="K296" s="195">
        <v>0</v>
      </c>
      <c r="L296" s="155">
        <v>0</v>
      </c>
      <c r="M296" s="233" t="s">
        <v>145</v>
      </c>
      <c r="N296" s="187">
        <v>0</v>
      </c>
      <c r="O296" s="187">
        <v>0</v>
      </c>
      <c r="P296" s="187">
        <v>0</v>
      </c>
      <c r="Q296" s="187">
        <v>0</v>
      </c>
      <c r="R296" s="187">
        <v>0</v>
      </c>
      <c r="S296" s="187">
        <v>0</v>
      </c>
      <c r="T296" s="187">
        <v>0</v>
      </c>
      <c r="U296" s="187">
        <v>0</v>
      </c>
      <c r="V296" s="187">
        <v>0</v>
      </c>
      <c r="W296" s="187">
        <v>0</v>
      </c>
      <c r="X296" s="187">
        <v>0</v>
      </c>
      <c r="Y296" s="187">
        <v>0</v>
      </c>
      <c r="Z296" s="148">
        <f t="shared" si="10"/>
        <v>0</v>
      </c>
      <c r="AA296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6" s="31"/>
    </row>
    <row r="297" spans="1:30" ht="47.45" customHeight="1" x14ac:dyDescent="0.25">
      <c r="A297" s="136" t="s">
        <v>431</v>
      </c>
      <c r="B297" s="138" t="s">
        <v>430</v>
      </c>
      <c r="C297" s="138" t="s">
        <v>431</v>
      </c>
      <c r="D297" s="138" t="s">
        <v>664</v>
      </c>
      <c r="E297" s="137">
        <v>2024002880092</v>
      </c>
      <c r="F297" s="138" t="s">
        <v>672</v>
      </c>
      <c r="G297" s="138" t="s">
        <v>673</v>
      </c>
      <c r="H297" s="138" t="s">
        <v>674</v>
      </c>
      <c r="I297" s="138" t="s">
        <v>674</v>
      </c>
      <c r="J297" s="138" t="s">
        <v>674</v>
      </c>
      <c r="K297" s="234">
        <v>10</v>
      </c>
      <c r="L297" s="235">
        <v>52927384</v>
      </c>
      <c r="M297" s="236" t="s">
        <v>110</v>
      </c>
      <c r="N297" s="140">
        <v>0</v>
      </c>
      <c r="O297" s="140">
        <v>4811580.3636363596</v>
      </c>
      <c r="P297" s="140">
        <v>4811580.3636363596</v>
      </c>
      <c r="Q297" s="140">
        <v>4811580.3636363596</v>
      </c>
      <c r="R297" s="140">
        <v>4811580.3636363596</v>
      </c>
      <c r="S297" s="140">
        <v>4811580.3636363596</v>
      </c>
      <c r="T297" s="140">
        <v>4811580.3636363596</v>
      </c>
      <c r="U297" s="140">
        <v>4811580.3636363596</v>
      </c>
      <c r="V297" s="140">
        <v>4811580.3636363596</v>
      </c>
      <c r="W297" s="140">
        <v>4811580.3636363596</v>
      </c>
      <c r="X297" s="140">
        <v>4811580.3636363596</v>
      </c>
      <c r="Y297" s="140">
        <v>4811580.3636363596</v>
      </c>
      <c r="Z297" s="140">
        <f t="shared" si="10"/>
        <v>52927383.999999955</v>
      </c>
      <c r="AA29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7" s="31"/>
    </row>
    <row r="298" spans="1:30" ht="47.45" customHeight="1" x14ac:dyDescent="0.25">
      <c r="A298" s="136" t="s">
        <v>431</v>
      </c>
      <c r="B298" s="8" t="s">
        <v>430</v>
      </c>
      <c r="C298" s="8" t="s">
        <v>431</v>
      </c>
      <c r="D298" s="8" t="s">
        <v>664</v>
      </c>
      <c r="E298" s="157" t="s">
        <v>675</v>
      </c>
      <c r="F298" s="8" t="s">
        <v>672</v>
      </c>
      <c r="G298" s="8" t="s">
        <v>673</v>
      </c>
      <c r="H298" s="8" t="s">
        <v>674</v>
      </c>
      <c r="I298" s="8" t="s">
        <v>674</v>
      </c>
      <c r="J298" s="8" t="s">
        <v>674</v>
      </c>
      <c r="K298" s="237">
        <v>10</v>
      </c>
      <c r="L298" s="238">
        <v>40000000</v>
      </c>
      <c r="M298" s="32" t="s">
        <v>110</v>
      </c>
      <c r="N298" s="148">
        <v>0</v>
      </c>
      <c r="O298" s="148" t="e">
        <f>[14]!Tabla3[[#This Row],[VALOR (en pesos)]]/11</f>
        <v>#REF!</v>
      </c>
      <c r="P298" s="148" t="e">
        <f>[14]!Tabla3[[#This Row],[VALOR (en pesos)]]/11</f>
        <v>#REF!</v>
      </c>
      <c r="Q298" s="148" t="e">
        <f>[14]!Tabla3[[#This Row],[VALOR (en pesos)]]/11</f>
        <v>#REF!</v>
      </c>
      <c r="R298" s="148" t="e">
        <f>[14]!Tabla3[[#This Row],[VALOR (en pesos)]]/11</f>
        <v>#REF!</v>
      </c>
      <c r="S298" s="148" t="e">
        <f>[14]!Tabla3[[#This Row],[VALOR (en pesos)]]/11</f>
        <v>#REF!</v>
      </c>
      <c r="T298" s="148" t="e">
        <f>[14]!Tabla3[[#This Row],[VALOR (en pesos)]]/11</f>
        <v>#REF!</v>
      </c>
      <c r="U298" s="148" t="e">
        <f>[14]!Tabla3[[#This Row],[VALOR (en pesos)]]/11</f>
        <v>#REF!</v>
      </c>
      <c r="V298" s="148" t="e">
        <f>[14]!Tabla3[[#This Row],[VALOR (en pesos)]]/11</f>
        <v>#REF!</v>
      </c>
      <c r="W298" s="148" t="e">
        <f>[14]!Tabla3[[#This Row],[VALOR (en pesos)]]/11</f>
        <v>#REF!</v>
      </c>
      <c r="X298" s="148" t="e">
        <f>[14]!Tabla3[[#This Row],[VALOR (en pesos)]]/11</f>
        <v>#REF!</v>
      </c>
      <c r="Y298" s="148" t="e">
        <f>[14]!Tabla3[[#This Row],[VALOR (en pesos)]]/11</f>
        <v>#REF!</v>
      </c>
      <c r="Z298" s="148" t="e">
        <f t="shared" si="10"/>
        <v>#REF!</v>
      </c>
      <c r="AA29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8" s="31"/>
    </row>
    <row r="299" spans="1:30" ht="47.45" customHeight="1" x14ac:dyDescent="0.25">
      <c r="A299" s="136" t="s">
        <v>431</v>
      </c>
      <c r="B299" s="138" t="s">
        <v>430</v>
      </c>
      <c r="C299" s="138" t="s">
        <v>431</v>
      </c>
      <c r="D299" s="138" t="s">
        <v>664</v>
      </c>
      <c r="E299" s="156" t="s">
        <v>675</v>
      </c>
      <c r="F299" s="138" t="s">
        <v>672</v>
      </c>
      <c r="G299" s="138" t="s">
        <v>676</v>
      </c>
      <c r="H299" s="138" t="s">
        <v>674</v>
      </c>
      <c r="I299" s="136" t="s">
        <v>677</v>
      </c>
      <c r="J299" s="136" t="s">
        <v>149</v>
      </c>
      <c r="K299" s="234">
        <v>10</v>
      </c>
      <c r="L299" s="235">
        <v>44656512</v>
      </c>
      <c r="M299" s="236" t="s">
        <v>110</v>
      </c>
      <c r="N299" s="140">
        <v>0</v>
      </c>
      <c r="O299" s="140">
        <v>4059682.9090909101</v>
      </c>
      <c r="P299" s="140">
        <v>4059682.9090909101</v>
      </c>
      <c r="Q299" s="140">
        <v>4059682.9090909101</v>
      </c>
      <c r="R299" s="140">
        <v>4059682.9090909101</v>
      </c>
      <c r="S299" s="140">
        <v>4059682.9090909101</v>
      </c>
      <c r="T299" s="140">
        <v>4059682.9090909101</v>
      </c>
      <c r="U299" s="140">
        <v>4059682.9090909101</v>
      </c>
      <c r="V299" s="140">
        <v>4059682.9090909101</v>
      </c>
      <c r="W299" s="140">
        <v>4059682.9090909101</v>
      </c>
      <c r="X299" s="140">
        <v>4059682.9090909101</v>
      </c>
      <c r="Y299" s="140">
        <v>4059682.9090909101</v>
      </c>
      <c r="Z299" s="140">
        <f t="shared" si="10"/>
        <v>44656512</v>
      </c>
      <c r="AA29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29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29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299" s="31"/>
    </row>
    <row r="300" spans="1:30" ht="47.45" customHeight="1" x14ac:dyDescent="0.25">
      <c r="A300" s="136" t="s">
        <v>431</v>
      </c>
      <c r="B300" s="8" t="s">
        <v>430</v>
      </c>
      <c r="C300" s="8" t="s">
        <v>431</v>
      </c>
      <c r="D300" s="8" t="s">
        <v>664</v>
      </c>
      <c r="E300" s="157" t="s">
        <v>675</v>
      </c>
      <c r="F300" s="8" t="s">
        <v>672</v>
      </c>
      <c r="G300" s="8" t="s">
        <v>678</v>
      </c>
      <c r="H300" s="8" t="s">
        <v>674</v>
      </c>
      <c r="I300" s="19" t="s">
        <v>677</v>
      </c>
      <c r="J300" s="19" t="s">
        <v>149</v>
      </c>
      <c r="K300" s="237">
        <v>10</v>
      </c>
      <c r="L300" s="238">
        <v>41655272</v>
      </c>
      <c r="M300" s="32" t="s">
        <v>110</v>
      </c>
      <c r="N300" s="148">
        <v>0</v>
      </c>
      <c r="O300" s="148">
        <v>3786842.9090909101</v>
      </c>
      <c r="P300" s="148">
        <v>3786842.9090909101</v>
      </c>
      <c r="Q300" s="148">
        <v>3786842.9090909101</v>
      </c>
      <c r="R300" s="148">
        <v>3786842.9090909101</v>
      </c>
      <c r="S300" s="148">
        <v>3786842.9090909101</v>
      </c>
      <c r="T300" s="148">
        <v>3786842.9090909101</v>
      </c>
      <c r="U300" s="148">
        <v>3786842.9090909101</v>
      </c>
      <c r="V300" s="148">
        <v>3786842.9090909101</v>
      </c>
      <c r="W300" s="148">
        <v>3786842.9090909101</v>
      </c>
      <c r="X300" s="148">
        <v>3786842.9090909101</v>
      </c>
      <c r="Y300" s="148">
        <v>3786842.9090909101</v>
      </c>
      <c r="Z300" s="148">
        <f t="shared" si="10"/>
        <v>41655272</v>
      </c>
      <c r="AA30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0" s="31"/>
    </row>
    <row r="301" spans="1:30" ht="47.45" customHeight="1" x14ac:dyDescent="0.25">
      <c r="A301" s="136" t="s">
        <v>431</v>
      </c>
      <c r="B301" s="138" t="s">
        <v>430</v>
      </c>
      <c r="C301" s="138" t="s">
        <v>431</v>
      </c>
      <c r="D301" s="138" t="s">
        <v>664</v>
      </c>
      <c r="E301" s="156" t="s">
        <v>675</v>
      </c>
      <c r="F301" s="138" t="s">
        <v>672</v>
      </c>
      <c r="G301" s="138" t="s">
        <v>679</v>
      </c>
      <c r="H301" s="138" t="s">
        <v>674</v>
      </c>
      <c r="I301" s="136" t="s">
        <v>677</v>
      </c>
      <c r="J301" s="136" t="s">
        <v>149</v>
      </c>
      <c r="K301" s="234">
        <v>1</v>
      </c>
      <c r="L301" s="235">
        <v>40760832</v>
      </c>
      <c r="M301" s="236" t="s">
        <v>110</v>
      </c>
      <c r="N301" s="140">
        <v>0</v>
      </c>
      <c r="O301" s="140">
        <v>3705530.1818181798</v>
      </c>
      <c r="P301" s="140">
        <v>3705530.1818181798</v>
      </c>
      <c r="Q301" s="140">
        <v>3705530.1818181798</v>
      </c>
      <c r="R301" s="140">
        <v>3705530.1818181798</v>
      </c>
      <c r="S301" s="140">
        <v>3705530.1818181798</v>
      </c>
      <c r="T301" s="140">
        <v>3705530.1818181798</v>
      </c>
      <c r="U301" s="140">
        <v>3705530.1818181798</v>
      </c>
      <c r="V301" s="140">
        <v>3705530.1818181798</v>
      </c>
      <c r="W301" s="140">
        <v>3705530.1818181798</v>
      </c>
      <c r="X301" s="140">
        <v>3705530.1818181798</v>
      </c>
      <c r="Y301" s="140">
        <v>3705530.1818181798</v>
      </c>
      <c r="Z301" s="140">
        <f t="shared" si="10"/>
        <v>40760831.999999978</v>
      </c>
      <c r="AA30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1" s="31"/>
    </row>
    <row r="302" spans="1:30" ht="47.45" customHeight="1" x14ac:dyDescent="0.25">
      <c r="A302" s="136" t="s">
        <v>431</v>
      </c>
      <c r="B302" s="8" t="s">
        <v>430</v>
      </c>
      <c r="C302" s="8" t="s">
        <v>431</v>
      </c>
      <c r="D302" s="8" t="s">
        <v>664</v>
      </c>
      <c r="E302" s="106">
        <v>2024002880094</v>
      </c>
      <c r="F302" s="8" t="s">
        <v>550</v>
      </c>
      <c r="G302" s="8" t="s">
        <v>680</v>
      </c>
      <c r="H302" s="8" t="s">
        <v>681</v>
      </c>
      <c r="I302" s="19" t="s">
        <v>682</v>
      </c>
      <c r="J302" s="19" t="s">
        <v>108</v>
      </c>
      <c r="K302" s="19">
        <v>10</v>
      </c>
      <c r="L302" s="239">
        <v>40000000</v>
      </c>
      <c r="M302" s="32" t="s">
        <v>110</v>
      </c>
      <c r="N302" s="148">
        <v>0</v>
      </c>
      <c r="O302" s="148">
        <v>5714285.71</v>
      </c>
      <c r="P302" s="148">
        <v>5714285.71</v>
      </c>
      <c r="Q302" s="148">
        <v>5714285.71</v>
      </c>
      <c r="R302" s="148">
        <v>5714285.71</v>
      </c>
      <c r="S302" s="148">
        <v>5714285.71</v>
      </c>
      <c r="T302" s="148">
        <v>5714285.71</v>
      </c>
      <c r="U302" s="148">
        <v>5714285.71</v>
      </c>
      <c r="V302" s="148">
        <v>0</v>
      </c>
      <c r="W302" s="148">
        <v>0</v>
      </c>
      <c r="X302" s="148">
        <v>0</v>
      </c>
      <c r="Y302" s="148">
        <v>0</v>
      </c>
      <c r="Z302" s="148">
        <f t="shared" si="10"/>
        <v>39999999.969999999</v>
      </c>
      <c r="AA30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2" s="31"/>
    </row>
    <row r="303" spans="1:30" ht="47.45" customHeight="1" x14ac:dyDescent="0.25">
      <c r="A303" s="136" t="s">
        <v>431</v>
      </c>
      <c r="B303" s="138" t="s">
        <v>430</v>
      </c>
      <c r="C303" s="138" t="s">
        <v>431</v>
      </c>
      <c r="D303" s="138" t="s">
        <v>664</v>
      </c>
      <c r="E303" s="137">
        <v>2024002880099</v>
      </c>
      <c r="F303" s="138" t="s">
        <v>683</v>
      </c>
      <c r="G303" s="138" t="s">
        <v>684</v>
      </c>
      <c r="H303" s="138" t="s">
        <v>684</v>
      </c>
      <c r="I303" s="138" t="s">
        <v>685</v>
      </c>
      <c r="J303" s="136" t="s">
        <v>108</v>
      </c>
      <c r="K303" s="136">
        <v>20</v>
      </c>
      <c r="L303" s="240">
        <v>305000000</v>
      </c>
      <c r="M303" s="241" t="s">
        <v>686</v>
      </c>
      <c r="N303" s="140">
        <v>0</v>
      </c>
      <c r="O303" s="140">
        <v>0</v>
      </c>
      <c r="P303" s="140" t="e">
        <f>[14]!Tabla3[[#This Row],[VALOR (en pesos)]]/8</f>
        <v>#REF!</v>
      </c>
      <c r="Q303" s="140" t="e">
        <f>[14]!Tabla3[[#This Row],[VALOR (en pesos)]]/8</f>
        <v>#REF!</v>
      </c>
      <c r="R303" s="140" t="e">
        <f>[14]!Tabla3[[#This Row],[VALOR (en pesos)]]/8</f>
        <v>#REF!</v>
      </c>
      <c r="S303" s="140" t="e">
        <f>[14]!Tabla3[[#This Row],[VALOR (en pesos)]]/8</f>
        <v>#REF!</v>
      </c>
      <c r="T303" s="140" t="e">
        <f>[14]!Tabla3[[#This Row],[VALOR (en pesos)]]/8</f>
        <v>#REF!</v>
      </c>
      <c r="U303" s="140" t="e">
        <f>[14]!Tabla3[[#This Row],[VALOR (en pesos)]]/8</f>
        <v>#REF!</v>
      </c>
      <c r="V303" s="140" t="e">
        <f>[14]!Tabla3[[#This Row],[VALOR (en pesos)]]/8</f>
        <v>#REF!</v>
      </c>
      <c r="W303" s="140" t="e">
        <f>[14]!Tabla3[[#This Row],[VALOR (en pesos)]]/8</f>
        <v>#REF!</v>
      </c>
      <c r="X303" s="140">
        <v>0</v>
      </c>
      <c r="Y303" s="140">
        <v>0</v>
      </c>
      <c r="Z303" s="140" t="e">
        <f t="shared" si="10"/>
        <v>#REF!</v>
      </c>
      <c r="AA30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3" s="31"/>
    </row>
    <row r="304" spans="1:30" ht="47.45" customHeight="1" x14ac:dyDescent="0.25">
      <c r="A304" s="136" t="s">
        <v>431</v>
      </c>
      <c r="B304" s="8" t="s">
        <v>430</v>
      </c>
      <c r="C304" s="8" t="s">
        <v>431</v>
      </c>
      <c r="D304" s="8" t="s">
        <v>664</v>
      </c>
      <c r="E304" s="106">
        <v>2024002880099</v>
      </c>
      <c r="F304" s="8" t="s">
        <v>683</v>
      </c>
      <c r="G304" s="8" t="s">
        <v>687</v>
      </c>
      <c r="H304" s="8" t="s">
        <v>688</v>
      </c>
      <c r="I304" s="8" t="s">
        <v>498</v>
      </c>
      <c r="J304" s="19" t="s">
        <v>108</v>
      </c>
      <c r="K304" s="19">
        <v>21</v>
      </c>
      <c r="L304" s="239">
        <v>100000000</v>
      </c>
      <c r="M304" s="102" t="s">
        <v>686</v>
      </c>
      <c r="N304" s="148">
        <v>0</v>
      </c>
      <c r="O304" s="148">
        <v>0</v>
      </c>
      <c r="P304" s="148">
        <v>12500000</v>
      </c>
      <c r="Q304" s="148">
        <v>12500000</v>
      </c>
      <c r="R304" s="148">
        <v>12500000</v>
      </c>
      <c r="S304" s="148">
        <v>12500000</v>
      </c>
      <c r="T304" s="148">
        <v>12500000</v>
      </c>
      <c r="U304" s="148">
        <v>12500000</v>
      </c>
      <c r="V304" s="148">
        <v>12500000</v>
      </c>
      <c r="W304" s="148">
        <v>12500000</v>
      </c>
      <c r="X304" s="148">
        <v>0</v>
      </c>
      <c r="Y304" s="148">
        <v>0</v>
      </c>
      <c r="Z304" s="148">
        <f t="shared" si="10"/>
        <v>100000000</v>
      </c>
      <c r="AA304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4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4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4" s="31"/>
    </row>
    <row r="305" spans="1:30" ht="47.45" customHeight="1" x14ac:dyDescent="0.25">
      <c r="A305" s="136" t="s">
        <v>431</v>
      </c>
      <c r="B305" s="138" t="s">
        <v>430</v>
      </c>
      <c r="C305" s="138" t="s">
        <v>431</v>
      </c>
      <c r="D305" s="138" t="s">
        <v>664</v>
      </c>
      <c r="E305" s="156" t="s">
        <v>689</v>
      </c>
      <c r="F305" s="138" t="s">
        <v>683</v>
      </c>
      <c r="G305" s="138" t="s">
        <v>690</v>
      </c>
      <c r="H305" s="138" t="s">
        <v>690</v>
      </c>
      <c r="I305" s="138" t="s">
        <v>669</v>
      </c>
      <c r="J305" s="136" t="s">
        <v>149</v>
      </c>
      <c r="K305" s="136">
        <v>21</v>
      </c>
      <c r="L305" s="240">
        <v>25000000</v>
      </c>
      <c r="M305" s="241" t="s">
        <v>686</v>
      </c>
      <c r="N305" s="140">
        <v>0</v>
      </c>
      <c r="O305" s="140">
        <v>0</v>
      </c>
      <c r="P305" s="140">
        <v>3125000</v>
      </c>
      <c r="Q305" s="140">
        <v>3125000</v>
      </c>
      <c r="R305" s="140">
        <v>3125000</v>
      </c>
      <c r="S305" s="140">
        <v>3125000</v>
      </c>
      <c r="T305" s="140">
        <v>3125000</v>
      </c>
      <c r="U305" s="140">
        <v>3125000</v>
      </c>
      <c r="V305" s="140">
        <v>3125000</v>
      </c>
      <c r="W305" s="140">
        <v>3125000</v>
      </c>
      <c r="X305" s="140">
        <v>0</v>
      </c>
      <c r="Y305" s="140">
        <v>0</v>
      </c>
      <c r="Z305" s="140">
        <f t="shared" si="10"/>
        <v>25000000</v>
      </c>
      <c r="AA305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5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5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5" s="31"/>
    </row>
    <row r="306" spans="1:30" ht="47.45" customHeight="1" x14ac:dyDescent="0.25">
      <c r="A306" s="136" t="s">
        <v>431</v>
      </c>
      <c r="B306" s="8" t="s">
        <v>430</v>
      </c>
      <c r="C306" s="8" t="s">
        <v>431</v>
      </c>
      <c r="D306" s="8" t="s">
        <v>664</v>
      </c>
      <c r="E306" s="157" t="s">
        <v>689</v>
      </c>
      <c r="F306" s="8" t="s">
        <v>683</v>
      </c>
      <c r="G306" s="8" t="s">
        <v>691</v>
      </c>
      <c r="H306" s="8" t="s">
        <v>691</v>
      </c>
      <c r="I306" s="8" t="s">
        <v>692</v>
      </c>
      <c r="J306" s="19" t="s">
        <v>108</v>
      </c>
      <c r="K306" s="19">
        <v>25</v>
      </c>
      <c r="L306" s="143">
        <v>45000000</v>
      </c>
      <c r="M306" s="102" t="s">
        <v>686</v>
      </c>
      <c r="N306" s="148">
        <v>0</v>
      </c>
      <c r="O306" s="148">
        <v>3333333.3333333302</v>
      </c>
      <c r="P306" s="148">
        <v>6458333.3333333302</v>
      </c>
      <c r="Q306" s="148">
        <v>6458333.3333333302</v>
      </c>
      <c r="R306" s="148">
        <v>6458333.3333333302</v>
      </c>
      <c r="S306" s="148">
        <v>6458333.3333333302</v>
      </c>
      <c r="T306" s="148">
        <v>6458333.3333333302</v>
      </c>
      <c r="U306" s="148">
        <v>3125000</v>
      </c>
      <c r="V306" s="148">
        <v>3125000</v>
      </c>
      <c r="W306" s="161">
        <v>3125000</v>
      </c>
      <c r="X306" s="161">
        <v>0</v>
      </c>
      <c r="Y306" s="144">
        <v>0</v>
      </c>
      <c r="Z306" s="144">
        <f t="shared" si="10"/>
        <v>44999999.999999978</v>
      </c>
      <c r="AA306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6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6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6" s="31"/>
    </row>
    <row r="307" spans="1:30" ht="47.45" customHeight="1" x14ac:dyDescent="0.25">
      <c r="A307" s="136" t="s">
        <v>431</v>
      </c>
      <c r="B307" s="138" t="s">
        <v>430</v>
      </c>
      <c r="C307" s="138" t="s">
        <v>431</v>
      </c>
      <c r="D307" s="138" t="s">
        <v>664</v>
      </c>
      <c r="E307" s="137" t="s">
        <v>689</v>
      </c>
      <c r="F307" s="138" t="s">
        <v>683</v>
      </c>
      <c r="G307" s="138" t="s">
        <v>693</v>
      </c>
      <c r="H307" s="138" t="s">
        <v>693</v>
      </c>
      <c r="I307" s="136" t="s">
        <v>498</v>
      </c>
      <c r="J307" s="136" t="s">
        <v>108</v>
      </c>
      <c r="K307" s="136">
        <v>3</v>
      </c>
      <c r="L307" s="139">
        <v>50000000</v>
      </c>
      <c r="M307" s="241" t="s">
        <v>686</v>
      </c>
      <c r="N307" s="140">
        <v>0</v>
      </c>
      <c r="O307" s="140">
        <v>0</v>
      </c>
      <c r="P307" s="140">
        <v>6250000</v>
      </c>
      <c r="Q307" s="140">
        <v>6250000</v>
      </c>
      <c r="R307" s="140">
        <v>6250000</v>
      </c>
      <c r="S307" s="140">
        <v>6250000</v>
      </c>
      <c r="T307" s="140">
        <v>6250000</v>
      </c>
      <c r="U307" s="140">
        <v>6250000</v>
      </c>
      <c r="V307" s="140">
        <v>6250000</v>
      </c>
      <c r="W307" s="140">
        <v>6250000</v>
      </c>
      <c r="X307" s="140">
        <v>0</v>
      </c>
      <c r="Y307" s="140">
        <v>0</v>
      </c>
      <c r="Z307" s="140">
        <f t="shared" si="10"/>
        <v>50000000</v>
      </c>
      <c r="AA307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7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7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7" s="31"/>
    </row>
    <row r="308" spans="1:30" ht="47.45" customHeight="1" x14ac:dyDescent="0.25">
      <c r="A308" s="136" t="s">
        <v>431</v>
      </c>
      <c r="B308" s="80" t="s">
        <v>430</v>
      </c>
      <c r="C308" s="80" t="s">
        <v>431</v>
      </c>
      <c r="D308" s="80" t="s">
        <v>664</v>
      </c>
      <c r="E308" s="106">
        <v>2024002880099</v>
      </c>
      <c r="F308" s="8" t="s">
        <v>683</v>
      </c>
      <c r="G308" s="80" t="s">
        <v>694</v>
      </c>
      <c r="H308" s="80" t="s">
        <v>694</v>
      </c>
      <c r="I308" s="80" t="s">
        <v>695</v>
      </c>
      <c r="J308" s="80" t="s">
        <v>108</v>
      </c>
      <c r="K308" s="19">
        <v>1</v>
      </c>
      <c r="L308" s="143">
        <v>12420719106</v>
      </c>
      <c r="M308" s="102" t="s">
        <v>696</v>
      </c>
      <c r="N308" s="148">
        <v>0</v>
      </c>
      <c r="O308" s="144">
        <v>0</v>
      </c>
      <c r="P308" s="144">
        <v>0</v>
      </c>
      <c r="Q308" s="144">
        <v>1552589888.25</v>
      </c>
      <c r="R308" s="144">
        <v>1552589888.25</v>
      </c>
      <c r="S308" s="144">
        <v>1552589888.25</v>
      </c>
      <c r="T308" s="144">
        <v>1552589888.25</v>
      </c>
      <c r="U308" s="144">
        <v>1552589888.25</v>
      </c>
      <c r="V308" s="144">
        <v>1552589888.25</v>
      </c>
      <c r="W308" s="144">
        <v>1552589888.25</v>
      </c>
      <c r="X308" s="144">
        <v>1552589888.25</v>
      </c>
      <c r="Y308" s="148">
        <v>0</v>
      </c>
      <c r="Z308" s="148">
        <f t="shared" si="10"/>
        <v>12420719106</v>
      </c>
      <c r="AA308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8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8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8" s="31"/>
    </row>
    <row r="309" spans="1:30" ht="47.45" customHeight="1" x14ac:dyDescent="0.25">
      <c r="A309" s="136" t="s">
        <v>431</v>
      </c>
      <c r="B309" s="159" t="s">
        <v>430</v>
      </c>
      <c r="C309" s="159" t="s">
        <v>431</v>
      </c>
      <c r="D309" s="159" t="s">
        <v>664</v>
      </c>
      <c r="E309" s="159" t="s">
        <v>689</v>
      </c>
      <c r="F309" s="138" t="s">
        <v>683</v>
      </c>
      <c r="G309" s="159" t="s">
        <v>694</v>
      </c>
      <c r="H309" s="159" t="s">
        <v>694</v>
      </c>
      <c r="I309" s="159" t="s">
        <v>695</v>
      </c>
      <c r="J309" s="159" t="s">
        <v>108</v>
      </c>
      <c r="K309" s="136">
        <v>1</v>
      </c>
      <c r="L309" s="139">
        <v>4500000000</v>
      </c>
      <c r="M309" s="241" t="s">
        <v>697</v>
      </c>
      <c r="N309" s="140">
        <v>0</v>
      </c>
      <c r="O309" s="146">
        <v>0</v>
      </c>
      <c r="P309" s="146">
        <v>0</v>
      </c>
      <c r="Q309" s="146">
        <v>562500000</v>
      </c>
      <c r="R309" s="146">
        <v>562500000</v>
      </c>
      <c r="S309" s="146">
        <v>562500000</v>
      </c>
      <c r="T309" s="146">
        <v>562500000</v>
      </c>
      <c r="U309" s="146">
        <v>562500000</v>
      </c>
      <c r="V309" s="146">
        <v>562500000</v>
      </c>
      <c r="W309" s="146">
        <v>562500000</v>
      </c>
      <c r="X309" s="146">
        <v>562500000</v>
      </c>
      <c r="Y309" s="140">
        <v>0</v>
      </c>
      <c r="Z309" s="140">
        <f t="shared" si="10"/>
        <v>4500000000</v>
      </c>
      <c r="AA309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09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09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09" s="31"/>
    </row>
    <row r="310" spans="1:30" ht="47.45" customHeight="1" x14ac:dyDescent="0.25">
      <c r="A310" s="136" t="s">
        <v>431</v>
      </c>
      <c r="B310" s="80" t="s">
        <v>430</v>
      </c>
      <c r="C310" s="80" t="s">
        <v>431</v>
      </c>
      <c r="D310" s="80" t="s">
        <v>664</v>
      </c>
      <c r="E310" s="80" t="s">
        <v>689</v>
      </c>
      <c r="F310" s="8" t="s">
        <v>683</v>
      </c>
      <c r="G310" s="80" t="s">
        <v>694</v>
      </c>
      <c r="H310" s="80" t="s">
        <v>694</v>
      </c>
      <c r="I310" s="80" t="s">
        <v>695</v>
      </c>
      <c r="J310" s="80" t="s">
        <v>108</v>
      </c>
      <c r="K310" s="19">
        <v>1</v>
      </c>
      <c r="L310" s="155">
        <v>1300000000</v>
      </c>
      <c r="M310" s="102" t="s">
        <v>698</v>
      </c>
      <c r="N310" s="148">
        <v>0</v>
      </c>
      <c r="O310" s="148">
        <v>0</v>
      </c>
      <c r="P310" s="148">
        <v>0</v>
      </c>
      <c r="Q310" s="148">
        <v>0</v>
      </c>
      <c r="R310" s="148">
        <v>0</v>
      </c>
      <c r="S310" s="148">
        <v>185714285</v>
      </c>
      <c r="T310" s="148">
        <v>185714290</v>
      </c>
      <c r="U310" s="148">
        <v>185714285</v>
      </c>
      <c r="V310" s="148">
        <v>185714285</v>
      </c>
      <c r="W310" s="148">
        <v>185714285</v>
      </c>
      <c r="X310" s="148">
        <v>185714285</v>
      </c>
      <c r="Y310" s="148">
        <v>185714285</v>
      </c>
      <c r="Z310" s="148">
        <f t="shared" si="10"/>
        <v>1300000000</v>
      </c>
      <c r="AA310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10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10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10" s="31"/>
    </row>
    <row r="311" spans="1:30" ht="47.45" customHeight="1" x14ac:dyDescent="0.25">
      <c r="A311" s="136" t="s">
        <v>431</v>
      </c>
      <c r="B311" s="159" t="s">
        <v>430</v>
      </c>
      <c r="C311" s="159" t="s">
        <v>431</v>
      </c>
      <c r="D311" s="159" t="s">
        <v>664</v>
      </c>
      <c r="E311" s="159" t="s">
        <v>689</v>
      </c>
      <c r="F311" s="138" t="s">
        <v>683</v>
      </c>
      <c r="G311" s="159" t="s">
        <v>694</v>
      </c>
      <c r="H311" s="159" t="s">
        <v>694</v>
      </c>
      <c r="I311" s="159" t="s">
        <v>695</v>
      </c>
      <c r="J311" s="159" t="s">
        <v>108</v>
      </c>
      <c r="K311" s="136">
        <v>1</v>
      </c>
      <c r="L311" s="158">
        <v>230000000</v>
      </c>
      <c r="M311" s="241" t="s">
        <v>686</v>
      </c>
      <c r="N311" s="140">
        <v>0</v>
      </c>
      <c r="O311" s="140">
        <v>0</v>
      </c>
      <c r="P311" s="140">
        <v>28750000</v>
      </c>
      <c r="Q311" s="140">
        <v>28750000</v>
      </c>
      <c r="R311" s="140">
        <v>28750000</v>
      </c>
      <c r="S311" s="140">
        <v>28750000</v>
      </c>
      <c r="T311" s="140">
        <v>28750000</v>
      </c>
      <c r="U311" s="140">
        <v>28750000</v>
      </c>
      <c r="V311" s="140">
        <v>28750000</v>
      </c>
      <c r="W311" s="140">
        <v>28750000</v>
      </c>
      <c r="X311" s="140">
        <v>0</v>
      </c>
      <c r="Y311" s="140">
        <v>0</v>
      </c>
      <c r="Z311" s="140">
        <f t="shared" si="10"/>
        <v>230000000</v>
      </c>
      <c r="AA311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11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11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11" s="31"/>
    </row>
    <row r="312" spans="1:30" ht="47.45" customHeight="1" x14ac:dyDescent="0.25">
      <c r="A312" s="136" t="s">
        <v>431</v>
      </c>
      <c r="B312" s="8" t="s">
        <v>430</v>
      </c>
      <c r="C312" s="8" t="s">
        <v>431</v>
      </c>
      <c r="D312" s="8" t="s">
        <v>664</v>
      </c>
      <c r="E312" s="106" t="s">
        <v>145</v>
      </c>
      <c r="F312" s="8" t="s">
        <v>699</v>
      </c>
      <c r="G312" s="8" t="s">
        <v>700</v>
      </c>
      <c r="H312" s="8" t="s">
        <v>701</v>
      </c>
      <c r="I312" s="8" t="s">
        <v>702</v>
      </c>
      <c r="J312" s="19" t="s">
        <v>703</v>
      </c>
      <c r="K312" s="19">
        <v>3</v>
      </c>
      <c r="L312" s="239">
        <v>0</v>
      </c>
      <c r="M312" s="32">
        <v>0</v>
      </c>
      <c r="N312" s="148">
        <v>0</v>
      </c>
      <c r="O312" s="148">
        <v>0</v>
      </c>
      <c r="P312" s="148">
        <v>0</v>
      </c>
      <c r="Q312" s="148">
        <v>0</v>
      </c>
      <c r="R312" s="148">
        <v>0</v>
      </c>
      <c r="S312" s="148">
        <v>0</v>
      </c>
      <c r="T312" s="148">
        <v>0</v>
      </c>
      <c r="U312" s="148">
        <v>0</v>
      </c>
      <c r="V312" s="148">
        <v>0</v>
      </c>
      <c r="W312" s="148">
        <v>0</v>
      </c>
      <c r="X312" s="148">
        <v>0</v>
      </c>
      <c r="Y312" s="148">
        <v>0</v>
      </c>
      <c r="Z312" s="148">
        <f t="shared" si="10"/>
        <v>0</v>
      </c>
      <c r="AA312" s="92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12" s="145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12" s="145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12" s="31"/>
    </row>
    <row r="313" spans="1:30" ht="47.45" customHeight="1" x14ac:dyDescent="0.25">
      <c r="A313" s="136" t="s">
        <v>431</v>
      </c>
      <c r="B313" s="138" t="s">
        <v>430</v>
      </c>
      <c r="C313" s="138" t="s">
        <v>431</v>
      </c>
      <c r="D313" s="138" t="s">
        <v>664</v>
      </c>
      <c r="E313" s="137">
        <v>20250000002292</v>
      </c>
      <c r="F313" s="242" t="s">
        <v>704</v>
      </c>
      <c r="G313" s="242" t="s">
        <v>705</v>
      </c>
      <c r="H313" s="159" t="s">
        <v>694</v>
      </c>
      <c r="I313" s="159" t="s">
        <v>695</v>
      </c>
      <c r="J313" s="159" t="s">
        <v>108</v>
      </c>
      <c r="K313" s="136">
        <v>1</v>
      </c>
      <c r="L313" s="158">
        <v>8500000000</v>
      </c>
      <c r="M313" s="241" t="s">
        <v>698</v>
      </c>
      <c r="N313" s="203">
        <v>0</v>
      </c>
      <c r="O313" s="140">
        <v>0</v>
      </c>
      <c r="P313" s="140">
        <v>0</v>
      </c>
      <c r="Q313" s="140">
        <v>0</v>
      </c>
      <c r="R313" s="140">
        <v>0</v>
      </c>
      <c r="S313" s="140">
        <v>1214285714</v>
      </c>
      <c r="T313" s="140">
        <v>1214285716</v>
      </c>
      <c r="U313" s="140">
        <v>1214285714</v>
      </c>
      <c r="V313" s="140">
        <v>1214285714</v>
      </c>
      <c r="W313" s="140">
        <v>1214285714</v>
      </c>
      <c r="X313" s="140">
        <v>1214285714</v>
      </c>
      <c r="Y313" s="140">
        <v>1214285714</v>
      </c>
      <c r="Z313" s="140">
        <f t="shared" si="10"/>
        <v>8500000000</v>
      </c>
      <c r="AA313" s="141" t="e">
        <f>[14]!Tabla3[[#This Row],[ENERO
META EJECUTADA]]+[14]!Tabla3[[#This Row],[FEBRERO
META EJECUTADA]]+[14]!Tabla3[[#This Row],[MARZO
META EJECUTADA2]]+[14]!Tabla3[[#This Row],[ABRIL
META EJECUTADA]]+[14]!Tabla3[[#This Row],[MAYO
META EJECUTADA]]+[14]!Tabla3[[#This Row],[JUNIO
META EJECUTADA]]+[14]!Tabla3[[#This Row],[JULIO
META EJECUTADA]]+[14]!Tabla3[[#This Row],[AGOSTO
META EJECUTADA]]+[14]!Tabla3[[#This Row],[SEPTIEMBRE
META EJECUTADA]]+[14]!Tabla3[[#This Row],[OCTUBRE
META EJECUTADA]]+[14]!Tabla3[[#This Row],[NOVIEMBRE
META EJECUTADA]]+[14]!Tabla3[[#This Row],[DICIEMBRE
META EJECUTADA]]</f>
        <v>#REF!</v>
      </c>
      <c r="AB313" s="147" t="e">
        <f>[14]!Tabla3[[#This Row],[ENERO
VALOR COMPROMETIDO ]]+[14]!Tabla3[[#This Row],[FEBRERO
VALOR COMPROMETIDO ]]+[14]!Tabla3[[#This Row],[MARZO
VALOR COMPROMETIDO]]+[14]!Tabla3[[#This Row],[ABRIL
VALOR COMPROMETIDO]]+[14]!Tabla3[[#This Row],[MAYO
VALOR COMPROMETIDO]]+[14]!Tabla3[[#This Row],[JUNIO
VALOR COMPROMETIDO]]+[14]!Tabla3[[#This Row],[JULIO
VALOR COMPROMETIDO]]+[14]!Tabla3[[#This Row],[AGOSTO
VALOR COMPROMETIDO]]+[14]!Tabla3[[#This Row],[SEPTIEMBRE
VALOR COMPROMETIDO]]+[14]!Tabla3[[#This Row],[OCTUBRE
VALOR COMPROMETIDO]]+[14]!Tabla3[[#This Row],[NOVIEMBRE
VALOR COMPROMETIDO]]+[14]!Tabla3[[#This Row],[DICIEMBRE
VALOR COMPROMETIDO]]</f>
        <v>#REF!</v>
      </c>
      <c r="AC313" s="147" t="e">
        <f>[14]!Tabla3[[#This Row],[ENERO
VALOR PAGADO]]+[14]!Tabla3[[#This Row],[FEBRERO
VALOR PAGADO]]+[14]!Tabla3[[#This Row],[MARZO
VALOR PAGADO]]+[14]!Tabla3[[#This Row],[ABRIL
VALOR PAGADO]]+[14]!Tabla3[[#This Row],[MAYO
VALOR PAGADO]]+[14]!Tabla3[[#This Row],[JUNIO
VALOR PAGADO]]+[14]!Tabla3[[#This Row],[JULIO
VALOR PAGADO]]+[14]!Tabla3[[#This Row],[AGOSTO
VALOR PAGADO]]+[14]!Tabla3[[#This Row],[SEPTIEMBRE
VALOR PAGADO]]+[14]!Tabla3[[#This Row],[OCTUBRE
VALOR PAGADO]]+[14]!Tabla3[[#This Row],[NOVIEMBRE
VALOR PAGADO]]+[14]!Tabla3[[#This Row],[DICIEMBRE
VALOR PAGADO]]</f>
        <v>#REF!</v>
      </c>
      <c r="AD313" s="31"/>
    </row>
    <row r="314" spans="1:30" ht="47.45" customHeight="1" x14ac:dyDescent="0.25">
      <c r="A314" s="31" t="s">
        <v>855</v>
      </c>
      <c r="B314" s="31" t="s">
        <v>430</v>
      </c>
      <c r="C314" s="31" t="s">
        <v>856</v>
      </c>
      <c r="D314" s="31" t="s">
        <v>857</v>
      </c>
      <c r="E314" s="243">
        <v>2024002880090</v>
      </c>
      <c r="F314" s="244" t="s">
        <v>858</v>
      </c>
      <c r="G314" s="243" t="s">
        <v>859</v>
      </c>
      <c r="H314" s="243" t="s">
        <v>860</v>
      </c>
      <c r="I314" s="243" t="s">
        <v>861</v>
      </c>
      <c r="J314" s="245" t="s">
        <v>331</v>
      </c>
      <c r="K314" s="243">
        <v>74</v>
      </c>
      <c r="L314" s="246">
        <v>326838545</v>
      </c>
      <c r="M314" s="247" t="s">
        <v>146</v>
      </c>
      <c r="N314" s="246"/>
      <c r="O314" s="246"/>
      <c r="P314" s="248">
        <v>32683854.5</v>
      </c>
      <c r="Q314" s="245">
        <v>32683854.5</v>
      </c>
      <c r="R314" s="248">
        <v>32683854.5</v>
      </c>
      <c r="S314" s="248">
        <v>32683854.5</v>
      </c>
      <c r="T314" s="248">
        <v>32683854.5</v>
      </c>
      <c r="U314" s="248">
        <v>32683854.5</v>
      </c>
      <c r="V314" s="248">
        <v>32683854.5</v>
      </c>
      <c r="W314" s="248">
        <v>32683854.5</v>
      </c>
      <c r="X314" s="249">
        <v>32683854.5</v>
      </c>
      <c r="Y314" s="249">
        <v>32683854.5</v>
      </c>
      <c r="Z314" s="249"/>
      <c r="AA314" s="250"/>
      <c r="AB314" s="31"/>
      <c r="AC314" s="31"/>
      <c r="AD314" s="31"/>
    </row>
    <row r="315" spans="1:30" ht="47.45" customHeight="1" x14ac:dyDescent="0.25">
      <c r="A315" s="31" t="s">
        <v>855</v>
      </c>
      <c r="B315" s="31" t="s">
        <v>430</v>
      </c>
      <c r="C315" s="31" t="s">
        <v>856</v>
      </c>
      <c r="D315" s="31" t="s">
        <v>857</v>
      </c>
      <c r="E315" s="243">
        <v>2024002880090</v>
      </c>
      <c r="F315" s="244" t="s">
        <v>858</v>
      </c>
      <c r="G315" s="243" t="s">
        <v>862</v>
      </c>
      <c r="H315" s="243" t="s">
        <v>863</v>
      </c>
      <c r="I315" s="243" t="s">
        <v>864</v>
      </c>
      <c r="J315" s="245" t="s">
        <v>331</v>
      </c>
      <c r="K315" s="243">
        <v>1</v>
      </c>
      <c r="L315" s="246">
        <v>2000000000</v>
      </c>
      <c r="M315" s="247" t="s">
        <v>146</v>
      </c>
      <c r="N315" s="246"/>
      <c r="O315" s="246"/>
      <c r="P315" s="248"/>
      <c r="Q315" s="245"/>
      <c r="R315" s="248"/>
      <c r="S315" s="248"/>
      <c r="T315" s="248"/>
      <c r="U315" s="248"/>
      <c r="V315" s="248">
        <v>1000000000</v>
      </c>
      <c r="W315" s="248"/>
      <c r="X315" s="249"/>
      <c r="Y315" s="249">
        <v>1000000000</v>
      </c>
      <c r="Z315" s="249"/>
      <c r="AA315" s="250"/>
      <c r="AB315" s="31"/>
      <c r="AC315" s="31"/>
      <c r="AD315" s="31"/>
    </row>
    <row r="316" spans="1:30" ht="47.45" customHeight="1" x14ac:dyDescent="0.25">
      <c r="A316" s="31" t="s">
        <v>855</v>
      </c>
      <c r="B316" s="31" t="s">
        <v>430</v>
      </c>
      <c r="C316" s="31" t="s">
        <v>856</v>
      </c>
      <c r="D316" s="31" t="s">
        <v>857</v>
      </c>
      <c r="E316" s="243">
        <v>2024002880089</v>
      </c>
      <c r="F316" s="244" t="s">
        <v>865</v>
      </c>
      <c r="G316" s="243" t="s">
        <v>866</v>
      </c>
      <c r="H316" s="243" t="s">
        <v>867</v>
      </c>
      <c r="I316" s="243" t="s">
        <v>236</v>
      </c>
      <c r="J316" s="245" t="s">
        <v>108</v>
      </c>
      <c r="K316" s="243">
        <v>2200</v>
      </c>
      <c r="L316" s="246">
        <v>420000000</v>
      </c>
      <c r="M316" s="247" t="s">
        <v>146</v>
      </c>
      <c r="N316" s="246"/>
      <c r="O316" s="246"/>
      <c r="P316" s="248">
        <v>42000000</v>
      </c>
      <c r="Q316" s="245">
        <v>42000000</v>
      </c>
      <c r="R316" s="248">
        <v>42000000</v>
      </c>
      <c r="S316" s="248">
        <v>42000000</v>
      </c>
      <c r="T316" s="248">
        <v>42000000</v>
      </c>
      <c r="U316" s="248">
        <v>42000000</v>
      </c>
      <c r="V316" s="248">
        <v>42000000</v>
      </c>
      <c r="W316" s="248">
        <v>42000000</v>
      </c>
      <c r="X316" s="249">
        <v>42000000</v>
      </c>
      <c r="Y316" s="249">
        <v>42000000</v>
      </c>
      <c r="Z316" s="249"/>
      <c r="AA316" s="250"/>
      <c r="AB316" s="31"/>
      <c r="AC316" s="31"/>
      <c r="AD316" s="31"/>
    </row>
    <row r="317" spans="1:30" ht="47.45" customHeight="1" x14ac:dyDescent="0.25">
      <c r="A317" s="31" t="s">
        <v>855</v>
      </c>
      <c r="B317" s="31" t="s">
        <v>430</v>
      </c>
      <c r="C317" s="31" t="s">
        <v>856</v>
      </c>
      <c r="D317" s="31" t="s">
        <v>868</v>
      </c>
      <c r="E317" s="243">
        <v>2024002880104</v>
      </c>
      <c r="F317" s="244" t="s">
        <v>869</v>
      </c>
      <c r="G317" s="243" t="s">
        <v>870</v>
      </c>
      <c r="H317" s="243" t="s">
        <v>871</v>
      </c>
      <c r="I317" s="243" t="s">
        <v>872</v>
      </c>
      <c r="J317" s="245" t="s">
        <v>108</v>
      </c>
      <c r="K317" s="243">
        <v>4152</v>
      </c>
      <c r="L317" s="246">
        <v>2951836839</v>
      </c>
      <c r="M317" s="247" t="s">
        <v>146</v>
      </c>
      <c r="N317" s="246"/>
      <c r="O317" s="246"/>
      <c r="P317" s="248">
        <v>295183683.89999998</v>
      </c>
      <c r="Q317" s="245">
        <v>295183683.89999998</v>
      </c>
      <c r="R317" s="248">
        <v>295183683.89999998</v>
      </c>
      <c r="S317" s="248">
        <v>295183683.89999998</v>
      </c>
      <c r="T317" s="248">
        <v>295183683.89999998</v>
      </c>
      <c r="U317" s="248">
        <v>295183683.89999998</v>
      </c>
      <c r="V317" s="248">
        <v>295183683.89999998</v>
      </c>
      <c r="W317" s="248">
        <v>295183683.89999998</v>
      </c>
      <c r="X317" s="249">
        <v>295183683.89999998</v>
      </c>
      <c r="Y317" s="249">
        <v>295183683.89999998</v>
      </c>
      <c r="Z317" s="249"/>
      <c r="AA317" s="250"/>
      <c r="AB317" s="31"/>
      <c r="AC317" s="31"/>
      <c r="AD317" s="31"/>
    </row>
    <row r="318" spans="1:30" ht="47.45" customHeight="1" x14ac:dyDescent="0.25">
      <c r="A318" s="31" t="s">
        <v>855</v>
      </c>
      <c r="B318" s="31" t="s">
        <v>430</v>
      </c>
      <c r="C318" s="31" t="s">
        <v>856</v>
      </c>
      <c r="D318" s="31" t="s">
        <v>868</v>
      </c>
      <c r="E318" s="243">
        <v>2024002880104</v>
      </c>
      <c r="F318" s="244" t="s">
        <v>869</v>
      </c>
      <c r="G318" s="243" t="s">
        <v>873</v>
      </c>
      <c r="H318" s="243" t="s">
        <v>873</v>
      </c>
      <c r="I318" s="243" t="s">
        <v>874</v>
      </c>
      <c r="J318" s="245" t="s">
        <v>108</v>
      </c>
      <c r="K318" s="243">
        <v>1090</v>
      </c>
      <c r="L318" s="246">
        <v>2174394405.6666665</v>
      </c>
      <c r="M318" s="247" t="s">
        <v>146</v>
      </c>
      <c r="N318" s="246"/>
      <c r="O318" s="246"/>
      <c r="P318" s="248">
        <v>217439440.56666666</v>
      </c>
      <c r="Q318" s="245">
        <v>217439440.56666666</v>
      </c>
      <c r="R318" s="248">
        <v>217439440.56666666</v>
      </c>
      <c r="S318" s="248">
        <v>217439440.56666666</v>
      </c>
      <c r="T318" s="248">
        <v>217439440.56666666</v>
      </c>
      <c r="U318" s="248">
        <v>217439440.56666666</v>
      </c>
      <c r="V318" s="248">
        <v>217439440.56666666</v>
      </c>
      <c r="W318" s="248">
        <v>217439440.56666666</v>
      </c>
      <c r="X318" s="249">
        <v>217439440.56666666</v>
      </c>
      <c r="Y318" s="249">
        <v>217439440.56666666</v>
      </c>
      <c r="Z318" s="249"/>
      <c r="AA318" s="250"/>
      <c r="AB318" s="31"/>
      <c r="AC318" s="31"/>
      <c r="AD318" s="31"/>
    </row>
    <row r="319" spans="1:30" ht="47.45" customHeight="1" x14ac:dyDescent="0.25">
      <c r="A319" s="31" t="s">
        <v>855</v>
      </c>
      <c r="B319" s="31" t="s">
        <v>430</v>
      </c>
      <c r="C319" s="31" t="s">
        <v>856</v>
      </c>
      <c r="D319" s="31" t="s">
        <v>868</v>
      </c>
      <c r="E319" s="243">
        <v>2024002880104</v>
      </c>
      <c r="F319" s="244" t="s">
        <v>869</v>
      </c>
      <c r="G319" s="243" t="s">
        <v>875</v>
      </c>
      <c r="H319" s="243" t="s">
        <v>876</v>
      </c>
      <c r="I319" s="243" t="s">
        <v>877</v>
      </c>
      <c r="J319" s="245" t="s">
        <v>331</v>
      </c>
      <c r="K319" s="243">
        <v>165</v>
      </c>
      <c r="L319" s="246">
        <v>824798135.22222197</v>
      </c>
      <c r="M319" s="247" t="s">
        <v>146</v>
      </c>
      <c r="N319" s="246"/>
      <c r="O319" s="246"/>
      <c r="P319" s="248">
        <v>82479813.522222191</v>
      </c>
      <c r="Q319" s="245">
        <v>82479813.522222191</v>
      </c>
      <c r="R319" s="248">
        <v>82479813.522222191</v>
      </c>
      <c r="S319" s="248">
        <v>82479813.522222191</v>
      </c>
      <c r="T319" s="248">
        <v>82479813.522222191</v>
      </c>
      <c r="U319" s="248">
        <v>82479813.522222191</v>
      </c>
      <c r="V319" s="248">
        <v>82479813.522222191</v>
      </c>
      <c r="W319" s="248">
        <v>82479813.522222191</v>
      </c>
      <c r="X319" s="249">
        <v>82479813.522222191</v>
      </c>
      <c r="Y319" s="249">
        <v>82479813.522222191</v>
      </c>
      <c r="Z319" s="249"/>
      <c r="AA319" s="250"/>
      <c r="AB319" s="31"/>
      <c r="AC319" s="31"/>
      <c r="AD319" s="31"/>
    </row>
    <row r="320" spans="1:30" ht="47.45" customHeight="1" x14ac:dyDescent="0.25">
      <c r="A320" s="31" t="s">
        <v>855</v>
      </c>
      <c r="B320" s="31" t="s">
        <v>430</v>
      </c>
      <c r="C320" s="31" t="s">
        <v>856</v>
      </c>
      <c r="D320" s="31" t="s">
        <v>868</v>
      </c>
      <c r="E320" s="243">
        <v>2024002880104</v>
      </c>
      <c r="F320" s="244" t="s">
        <v>869</v>
      </c>
      <c r="G320" s="243" t="s">
        <v>878</v>
      </c>
      <c r="H320" s="243" t="s">
        <v>879</v>
      </c>
      <c r="I320" s="243" t="s">
        <v>880</v>
      </c>
      <c r="J320" s="245" t="s">
        <v>331</v>
      </c>
      <c r="K320" s="243">
        <v>40</v>
      </c>
      <c r="L320" s="246">
        <v>824808135.11111152</v>
      </c>
      <c r="M320" s="247" t="s">
        <v>146</v>
      </c>
      <c r="N320" s="246"/>
      <c r="O320" s="246"/>
      <c r="P320" s="248">
        <v>82480813.511111155</v>
      </c>
      <c r="Q320" s="245">
        <v>82480813.511111155</v>
      </c>
      <c r="R320" s="248">
        <v>82480813.511111155</v>
      </c>
      <c r="S320" s="248">
        <v>82480813.511111155</v>
      </c>
      <c r="T320" s="248">
        <v>82480813.511111155</v>
      </c>
      <c r="U320" s="248">
        <v>82480813.511111155</v>
      </c>
      <c r="V320" s="248">
        <v>82480813.511111155</v>
      </c>
      <c r="W320" s="248">
        <v>82480813.511111155</v>
      </c>
      <c r="X320" s="249">
        <v>82480813.511111155</v>
      </c>
      <c r="Y320" s="249">
        <v>82480813.511111155</v>
      </c>
      <c r="Z320" s="249"/>
      <c r="AA320" s="250"/>
      <c r="AB320" s="31"/>
      <c r="AC320" s="31"/>
      <c r="AD320" s="31"/>
    </row>
    <row r="321" spans="1:30" ht="47.45" customHeight="1" x14ac:dyDescent="0.25">
      <c r="A321" s="31" t="s">
        <v>855</v>
      </c>
      <c r="B321" s="31" t="s">
        <v>430</v>
      </c>
      <c r="C321" s="31" t="s">
        <v>856</v>
      </c>
      <c r="D321" s="31" t="s">
        <v>868</v>
      </c>
      <c r="E321" s="243">
        <v>2024002880104</v>
      </c>
      <c r="F321" s="244" t="s">
        <v>869</v>
      </c>
      <c r="G321" s="243" t="s">
        <v>881</v>
      </c>
      <c r="H321" s="243" t="s">
        <v>882</v>
      </c>
      <c r="I321" s="243" t="s">
        <v>883</v>
      </c>
      <c r="J321" s="245" t="s">
        <v>331</v>
      </c>
      <c r="K321" s="243">
        <v>3</v>
      </c>
      <c r="L321" s="246">
        <v>0</v>
      </c>
      <c r="M321" s="247" t="s">
        <v>146</v>
      </c>
      <c r="N321" s="246"/>
      <c r="O321" s="246"/>
      <c r="P321" s="248">
        <v>0</v>
      </c>
      <c r="Q321" s="245">
        <v>0</v>
      </c>
      <c r="R321" s="248">
        <v>0</v>
      </c>
      <c r="S321" s="248">
        <v>0</v>
      </c>
      <c r="T321" s="248">
        <v>0</v>
      </c>
      <c r="U321" s="248">
        <v>0</v>
      </c>
      <c r="V321" s="248">
        <v>0</v>
      </c>
      <c r="W321" s="248">
        <v>0</v>
      </c>
      <c r="X321" s="249">
        <v>0</v>
      </c>
      <c r="Y321" s="249">
        <v>0</v>
      </c>
      <c r="Z321" s="249"/>
      <c r="AA321" s="250"/>
      <c r="AB321" s="31"/>
      <c r="AC321" s="31"/>
      <c r="AD321" s="31"/>
    </row>
    <row r="322" spans="1:30" ht="47.45" customHeight="1" x14ac:dyDescent="0.25">
      <c r="A322" s="31" t="s">
        <v>855</v>
      </c>
      <c r="B322" s="31" t="s">
        <v>430</v>
      </c>
      <c r="C322" s="31" t="s">
        <v>856</v>
      </c>
      <c r="D322" s="31" t="s">
        <v>868</v>
      </c>
      <c r="E322" s="243">
        <v>2024002880104</v>
      </c>
      <c r="F322" s="244" t="s">
        <v>869</v>
      </c>
      <c r="G322" s="243" t="s">
        <v>884</v>
      </c>
      <c r="H322" s="243" t="s">
        <v>885</v>
      </c>
      <c r="I322" s="243" t="s">
        <v>886</v>
      </c>
      <c r="J322" s="245" t="s">
        <v>108</v>
      </c>
      <c r="K322" s="243" t="s">
        <v>140</v>
      </c>
      <c r="L322" s="246">
        <v>0</v>
      </c>
      <c r="M322" s="247" t="s">
        <v>146</v>
      </c>
      <c r="N322" s="246"/>
      <c r="O322" s="246"/>
      <c r="P322" s="248">
        <v>0</v>
      </c>
      <c r="Q322" s="245">
        <v>0</v>
      </c>
      <c r="R322" s="248">
        <v>0</v>
      </c>
      <c r="S322" s="248">
        <v>0</v>
      </c>
      <c r="T322" s="248">
        <v>0</v>
      </c>
      <c r="U322" s="248">
        <v>0</v>
      </c>
      <c r="V322" s="248">
        <v>0</v>
      </c>
      <c r="W322" s="248">
        <v>0</v>
      </c>
      <c r="X322" s="249">
        <v>0</v>
      </c>
      <c r="Y322" s="249">
        <v>0</v>
      </c>
      <c r="Z322" s="249"/>
      <c r="AA322" s="250"/>
      <c r="AB322" s="31"/>
      <c r="AC322" s="31"/>
      <c r="AD322" s="31"/>
    </row>
    <row r="323" spans="1:30" ht="47.45" customHeight="1" x14ac:dyDescent="0.25">
      <c r="A323" s="31" t="s">
        <v>855</v>
      </c>
      <c r="B323" s="31" t="s">
        <v>430</v>
      </c>
      <c r="C323" s="31" t="s">
        <v>856</v>
      </c>
      <c r="D323" s="31" t="s">
        <v>868</v>
      </c>
      <c r="E323" s="243">
        <v>2024002880104</v>
      </c>
      <c r="F323" s="244" t="s">
        <v>869</v>
      </c>
      <c r="G323" s="243" t="s">
        <v>887</v>
      </c>
      <c r="H323" s="243" t="s">
        <v>888</v>
      </c>
      <c r="I323" s="243" t="s">
        <v>889</v>
      </c>
      <c r="J323" s="245" t="s">
        <v>108</v>
      </c>
      <c r="K323" s="243">
        <v>8135</v>
      </c>
      <c r="L323" s="246">
        <v>0</v>
      </c>
      <c r="M323" s="247" t="s">
        <v>146</v>
      </c>
      <c r="N323" s="246"/>
      <c r="O323" s="246"/>
      <c r="P323" s="248">
        <v>0</v>
      </c>
      <c r="Q323" s="245">
        <v>0</v>
      </c>
      <c r="R323" s="248">
        <v>0</v>
      </c>
      <c r="S323" s="248">
        <v>0</v>
      </c>
      <c r="T323" s="248">
        <v>0</v>
      </c>
      <c r="U323" s="248">
        <v>0</v>
      </c>
      <c r="V323" s="248">
        <v>0</v>
      </c>
      <c r="W323" s="248">
        <v>0</v>
      </c>
      <c r="X323" s="249">
        <v>0</v>
      </c>
      <c r="Y323" s="249">
        <v>0</v>
      </c>
      <c r="Z323" s="249"/>
      <c r="AA323" s="250"/>
      <c r="AB323" s="31"/>
      <c r="AC323" s="31"/>
      <c r="AD323" s="31"/>
    </row>
    <row r="324" spans="1:30" ht="47.45" customHeight="1" x14ac:dyDescent="0.25">
      <c r="A324" s="31" t="s">
        <v>855</v>
      </c>
      <c r="B324" s="31" t="s">
        <v>430</v>
      </c>
      <c r="C324" s="31" t="s">
        <v>856</v>
      </c>
      <c r="D324" s="31" t="s">
        <v>868</v>
      </c>
      <c r="E324" s="243" t="s">
        <v>890</v>
      </c>
      <c r="F324" s="244" t="s">
        <v>891</v>
      </c>
      <c r="G324" s="243" t="s">
        <v>892</v>
      </c>
      <c r="H324" s="243" t="s">
        <v>893</v>
      </c>
      <c r="I324" s="243" t="s">
        <v>894</v>
      </c>
      <c r="J324" s="245" t="s">
        <v>108</v>
      </c>
      <c r="K324" s="243">
        <v>130</v>
      </c>
      <c r="L324" s="246">
        <v>370000000</v>
      </c>
      <c r="M324" s="247" t="s">
        <v>146</v>
      </c>
      <c r="N324" s="246"/>
      <c r="O324" s="246"/>
      <c r="P324" s="248">
        <v>37000000</v>
      </c>
      <c r="Q324" s="245">
        <v>37000000</v>
      </c>
      <c r="R324" s="248">
        <v>37000000</v>
      </c>
      <c r="S324" s="248">
        <v>37000000</v>
      </c>
      <c r="T324" s="248">
        <v>37000000</v>
      </c>
      <c r="U324" s="248">
        <v>37000000</v>
      </c>
      <c r="V324" s="248">
        <v>37000000</v>
      </c>
      <c r="W324" s="248">
        <v>37000000</v>
      </c>
      <c r="X324" s="249">
        <v>37000000</v>
      </c>
      <c r="Y324" s="249">
        <v>37000000</v>
      </c>
      <c r="Z324" s="249"/>
      <c r="AA324" s="250"/>
      <c r="AB324" s="31"/>
      <c r="AC324" s="31"/>
      <c r="AD324" s="31"/>
    </row>
    <row r="325" spans="1:30" ht="47.45" customHeight="1" x14ac:dyDescent="0.25">
      <c r="A325" s="31" t="s">
        <v>855</v>
      </c>
      <c r="B325" s="31" t="s">
        <v>430</v>
      </c>
      <c r="C325" s="31" t="s">
        <v>856</v>
      </c>
      <c r="D325" s="31" t="s">
        <v>868</v>
      </c>
      <c r="E325" s="243">
        <v>2024002880130</v>
      </c>
      <c r="F325" s="244" t="s">
        <v>895</v>
      </c>
      <c r="G325" s="243" t="s">
        <v>896</v>
      </c>
      <c r="H325" s="243" t="s">
        <v>897</v>
      </c>
      <c r="I325" s="243" t="s">
        <v>349</v>
      </c>
      <c r="J325" s="245" t="s">
        <v>108</v>
      </c>
      <c r="K325" s="243">
        <v>3</v>
      </c>
      <c r="L325" s="246">
        <v>500000000</v>
      </c>
      <c r="M325" s="247" t="s">
        <v>146</v>
      </c>
      <c r="N325" s="246"/>
      <c r="O325" s="246"/>
      <c r="P325" s="248"/>
      <c r="Q325" s="245"/>
      <c r="R325" s="248"/>
      <c r="S325" s="248">
        <v>100000000</v>
      </c>
      <c r="T325" s="248">
        <v>100000000</v>
      </c>
      <c r="U325" s="248"/>
      <c r="V325" s="248">
        <v>100000000</v>
      </c>
      <c r="W325" s="248">
        <v>100000000</v>
      </c>
      <c r="X325" s="249">
        <v>100000000</v>
      </c>
      <c r="Y325" s="249"/>
      <c r="Z325" s="249"/>
      <c r="AA325" s="250"/>
      <c r="AB325" s="31"/>
      <c r="AC325" s="31"/>
      <c r="AD325" s="31"/>
    </row>
    <row r="326" spans="1:30" ht="47.45" customHeight="1" x14ac:dyDescent="0.25">
      <c r="A326" s="31" t="s">
        <v>855</v>
      </c>
      <c r="B326" s="31" t="s">
        <v>430</v>
      </c>
      <c r="C326" s="31" t="s">
        <v>856</v>
      </c>
      <c r="D326" s="31" t="s">
        <v>868</v>
      </c>
      <c r="E326" s="243">
        <v>2024002880130</v>
      </c>
      <c r="F326" s="244" t="s">
        <v>895</v>
      </c>
      <c r="G326" s="243" t="s">
        <v>898</v>
      </c>
      <c r="H326" s="243" t="s">
        <v>897</v>
      </c>
      <c r="I326" s="243" t="s">
        <v>349</v>
      </c>
      <c r="J326" s="245" t="s">
        <v>108</v>
      </c>
      <c r="K326" s="243">
        <v>1</v>
      </c>
      <c r="L326" s="246">
        <v>170000000</v>
      </c>
      <c r="M326" s="247" t="s">
        <v>146</v>
      </c>
      <c r="N326" s="246"/>
      <c r="O326" s="246"/>
      <c r="P326" s="248"/>
      <c r="Q326" s="245"/>
      <c r="R326" s="248">
        <v>85000000</v>
      </c>
      <c r="S326" s="248">
        <v>85000000</v>
      </c>
      <c r="T326" s="248"/>
      <c r="U326" s="248"/>
      <c r="V326" s="248"/>
      <c r="W326" s="248"/>
      <c r="X326" s="249"/>
      <c r="Y326" s="249"/>
      <c r="Z326" s="249"/>
      <c r="AA326" s="250"/>
      <c r="AB326" s="31"/>
      <c r="AC326" s="31"/>
      <c r="AD326" s="31"/>
    </row>
    <row r="327" spans="1:30" ht="47.45" customHeight="1" x14ac:dyDescent="0.25">
      <c r="A327" s="31" t="s">
        <v>855</v>
      </c>
      <c r="B327" s="31" t="s">
        <v>430</v>
      </c>
      <c r="C327" s="31" t="s">
        <v>856</v>
      </c>
      <c r="D327" s="31" t="s">
        <v>899</v>
      </c>
      <c r="E327" s="243" t="s">
        <v>900</v>
      </c>
      <c r="F327" s="244" t="s">
        <v>901</v>
      </c>
      <c r="G327" s="243" t="s">
        <v>902</v>
      </c>
      <c r="H327" s="243" t="s">
        <v>903</v>
      </c>
      <c r="I327" s="243" t="s">
        <v>904</v>
      </c>
      <c r="J327" s="245" t="s">
        <v>149</v>
      </c>
      <c r="K327" s="243" t="s">
        <v>499</v>
      </c>
      <c r="L327" s="246">
        <v>350000000</v>
      </c>
      <c r="M327" s="247" t="s">
        <v>146</v>
      </c>
      <c r="N327" s="246"/>
      <c r="O327" s="246"/>
      <c r="P327" s="248">
        <v>35000000</v>
      </c>
      <c r="Q327" s="245">
        <v>35000000</v>
      </c>
      <c r="R327" s="248">
        <v>35000000</v>
      </c>
      <c r="S327" s="248">
        <v>35000000</v>
      </c>
      <c r="T327" s="248">
        <v>35000000</v>
      </c>
      <c r="U327" s="248">
        <v>35000000</v>
      </c>
      <c r="V327" s="248">
        <v>35000000</v>
      </c>
      <c r="W327" s="248">
        <v>35000000</v>
      </c>
      <c r="X327" s="249">
        <v>35000000</v>
      </c>
      <c r="Y327" s="249">
        <v>35000000</v>
      </c>
      <c r="Z327" s="249"/>
      <c r="AA327" s="250"/>
      <c r="AB327" s="31"/>
      <c r="AC327" s="31"/>
      <c r="AD327" s="31"/>
    </row>
    <row r="328" spans="1:30" ht="47.45" customHeight="1" x14ac:dyDescent="0.25">
      <c r="A328" s="31" t="s">
        <v>855</v>
      </c>
      <c r="B328" s="31" t="s">
        <v>430</v>
      </c>
      <c r="C328" s="31" t="s">
        <v>856</v>
      </c>
      <c r="D328" s="31" t="s">
        <v>899</v>
      </c>
      <c r="E328" s="243" t="s">
        <v>905</v>
      </c>
      <c r="F328" s="244" t="s">
        <v>906</v>
      </c>
      <c r="G328" s="243" t="s">
        <v>907</v>
      </c>
      <c r="H328" s="243" t="s">
        <v>863</v>
      </c>
      <c r="I328" s="243" t="s">
        <v>864</v>
      </c>
      <c r="J328" s="245" t="s">
        <v>331</v>
      </c>
      <c r="K328" s="243">
        <v>1</v>
      </c>
      <c r="L328" s="246">
        <v>2300000000</v>
      </c>
      <c r="M328" s="247" t="s">
        <v>908</v>
      </c>
      <c r="N328" s="246"/>
      <c r="O328" s="246"/>
      <c r="P328" s="248"/>
      <c r="Q328" s="245"/>
      <c r="R328" s="248"/>
      <c r="S328" s="248">
        <v>920000000</v>
      </c>
      <c r="T328" s="248"/>
      <c r="U328" s="248"/>
      <c r="V328" s="248"/>
      <c r="W328" s="248"/>
      <c r="X328" s="249"/>
      <c r="Y328" s="249">
        <v>1380000000</v>
      </c>
      <c r="Z328" s="249"/>
      <c r="AA328" s="250"/>
      <c r="AB328" s="31"/>
      <c r="AC328" s="31"/>
      <c r="AD328" s="31"/>
    </row>
    <row r="329" spans="1:30" ht="47.45" customHeight="1" x14ac:dyDescent="0.25">
      <c r="A329" s="31" t="s">
        <v>855</v>
      </c>
      <c r="B329" s="31" t="s">
        <v>430</v>
      </c>
      <c r="C329" s="31" t="s">
        <v>856</v>
      </c>
      <c r="D329" s="31" t="s">
        <v>899</v>
      </c>
      <c r="E329" s="243" t="s">
        <v>905</v>
      </c>
      <c r="F329" s="244" t="s">
        <v>906</v>
      </c>
      <c r="G329" s="243" t="s">
        <v>909</v>
      </c>
      <c r="H329" s="243" t="s">
        <v>863</v>
      </c>
      <c r="I329" s="243" t="s">
        <v>864</v>
      </c>
      <c r="J329" s="245" t="s">
        <v>331</v>
      </c>
      <c r="K329" s="243">
        <v>1</v>
      </c>
      <c r="L329" s="246">
        <v>2100000000</v>
      </c>
      <c r="M329" s="247" t="s">
        <v>910</v>
      </c>
      <c r="N329" s="246"/>
      <c r="O329" s="246"/>
      <c r="P329" s="248"/>
      <c r="Q329" s="245"/>
      <c r="R329" s="248"/>
      <c r="S329" s="248"/>
      <c r="T329" s="248"/>
      <c r="U329" s="248">
        <v>840000000</v>
      </c>
      <c r="V329" s="248"/>
      <c r="W329" s="248"/>
      <c r="X329" s="249"/>
      <c r="Y329" s="249">
        <v>1260000000</v>
      </c>
      <c r="Z329" s="249"/>
      <c r="AA329" s="250"/>
      <c r="AB329" s="31"/>
      <c r="AC329" s="31"/>
      <c r="AD329" s="31"/>
    </row>
    <row r="330" spans="1:30" ht="47.45" customHeight="1" x14ac:dyDescent="0.25">
      <c r="A330" s="31" t="s">
        <v>855</v>
      </c>
      <c r="B330" s="31" t="s">
        <v>430</v>
      </c>
      <c r="C330" s="31" t="s">
        <v>856</v>
      </c>
      <c r="D330" s="31" t="s">
        <v>899</v>
      </c>
      <c r="E330" s="243" t="s">
        <v>905</v>
      </c>
      <c r="F330" s="244" t="s">
        <v>906</v>
      </c>
      <c r="G330" s="243" t="s">
        <v>911</v>
      </c>
      <c r="H330" s="243" t="s">
        <v>863</v>
      </c>
      <c r="I330" s="243" t="s">
        <v>864</v>
      </c>
      <c r="J330" s="245" t="s">
        <v>331</v>
      </c>
      <c r="K330" s="243">
        <v>1</v>
      </c>
      <c r="L330" s="246">
        <v>1275000000</v>
      </c>
      <c r="M330" s="247" t="s">
        <v>912</v>
      </c>
      <c r="N330" s="246"/>
      <c r="O330" s="246"/>
      <c r="P330" s="248"/>
      <c r="Q330" s="245"/>
      <c r="R330" s="248"/>
      <c r="S330" s="248"/>
      <c r="T330" s="248"/>
      <c r="U330" s="248"/>
      <c r="V330" s="248"/>
      <c r="W330" s="248">
        <v>400000000</v>
      </c>
      <c r="X330" s="249">
        <v>275000000</v>
      </c>
      <c r="Y330" s="249">
        <v>600000000</v>
      </c>
      <c r="Z330" s="249"/>
      <c r="AA330" s="250"/>
      <c r="AB330" s="31"/>
      <c r="AC330" s="31"/>
      <c r="AD330" s="31"/>
    </row>
    <row r="331" spans="1:30" ht="47.45" customHeight="1" x14ac:dyDescent="0.25">
      <c r="A331" s="31" t="s">
        <v>855</v>
      </c>
      <c r="B331" s="31" t="s">
        <v>430</v>
      </c>
      <c r="C331" s="31" t="s">
        <v>856</v>
      </c>
      <c r="D331" s="31" t="s">
        <v>899</v>
      </c>
      <c r="E331" s="243" t="s">
        <v>905</v>
      </c>
      <c r="F331" s="244" t="s">
        <v>906</v>
      </c>
      <c r="G331" s="243" t="s">
        <v>913</v>
      </c>
      <c r="H331" s="243" t="s">
        <v>863</v>
      </c>
      <c r="I331" s="243" t="s">
        <v>864</v>
      </c>
      <c r="J331" s="245" t="s">
        <v>108</v>
      </c>
      <c r="K331" s="243">
        <v>1</v>
      </c>
      <c r="L331" s="246">
        <v>500000000</v>
      </c>
      <c r="M331" s="247" t="s">
        <v>908</v>
      </c>
      <c r="N331" s="246"/>
      <c r="O331" s="246"/>
      <c r="P331" s="248"/>
      <c r="Q331" s="245"/>
      <c r="R331" s="248"/>
      <c r="S331" s="248">
        <v>200000000</v>
      </c>
      <c r="T331" s="248"/>
      <c r="U331" s="248">
        <v>300000000</v>
      </c>
      <c r="V331" s="248"/>
      <c r="W331" s="248"/>
      <c r="X331" s="249"/>
      <c r="Y331" s="249"/>
      <c r="Z331" s="249"/>
      <c r="AA331" s="250"/>
      <c r="AB331" s="31"/>
      <c r="AC331" s="31"/>
      <c r="AD331" s="31"/>
    </row>
    <row r="332" spans="1:30" ht="47.45" customHeight="1" x14ac:dyDescent="0.25">
      <c r="A332" s="31" t="s">
        <v>855</v>
      </c>
      <c r="B332" s="31" t="s">
        <v>430</v>
      </c>
      <c r="C332" s="31" t="s">
        <v>856</v>
      </c>
      <c r="D332" s="31" t="s">
        <v>899</v>
      </c>
      <c r="E332" s="243" t="s">
        <v>905</v>
      </c>
      <c r="F332" s="244" t="s">
        <v>906</v>
      </c>
      <c r="G332" s="243" t="s">
        <v>914</v>
      </c>
      <c r="H332" s="243" t="s">
        <v>863</v>
      </c>
      <c r="I332" s="243" t="s">
        <v>864</v>
      </c>
      <c r="J332" s="245" t="s">
        <v>331</v>
      </c>
      <c r="K332" s="243">
        <v>1</v>
      </c>
      <c r="L332" s="246">
        <v>2300000000</v>
      </c>
      <c r="M332" s="247" t="s">
        <v>146</v>
      </c>
      <c r="N332" s="246"/>
      <c r="O332" s="246"/>
      <c r="P332" s="248">
        <v>230000000</v>
      </c>
      <c r="Q332" s="245">
        <v>230000000</v>
      </c>
      <c r="R332" s="248">
        <v>230000000</v>
      </c>
      <c r="S332" s="248">
        <v>230000000</v>
      </c>
      <c r="T332" s="248">
        <v>230000000</v>
      </c>
      <c r="U332" s="248">
        <v>230000000</v>
      </c>
      <c r="V332" s="248">
        <v>230000000</v>
      </c>
      <c r="W332" s="248">
        <v>230000000</v>
      </c>
      <c r="X332" s="249">
        <v>230000000</v>
      </c>
      <c r="Y332" s="249">
        <v>230000000</v>
      </c>
      <c r="Z332" s="249"/>
      <c r="AA332" s="250"/>
      <c r="AB332" s="31"/>
      <c r="AC332" s="31"/>
      <c r="AD332" s="31"/>
    </row>
    <row r="333" spans="1:30" ht="47.45" customHeight="1" x14ac:dyDescent="0.25">
      <c r="A333" s="31" t="s">
        <v>855</v>
      </c>
      <c r="B333" s="31" t="s">
        <v>430</v>
      </c>
      <c r="C333" s="31" t="s">
        <v>856</v>
      </c>
      <c r="D333" s="31" t="s">
        <v>899</v>
      </c>
      <c r="E333" s="243">
        <v>2024002880131</v>
      </c>
      <c r="F333" s="244" t="s">
        <v>915</v>
      </c>
      <c r="G333" s="243" t="s">
        <v>916</v>
      </c>
      <c r="H333" s="243" t="s">
        <v>917</v>
      </c>
      <c r="I333" s="243" t="s">
        <v>918</v>
      </c>
      <c r="J333" s="245" t="s">
        <v>108</v>
      </c>
      <c r="K333" s="243">
        <v>7700</v>
      </c>
      <c r="L333" s="246">
        <v>14609592487</v>
      </c>
      <c r="M333" s="247" t="s">
        <v>146</v>
      </c>
      <c r="N333" s="246"/>
      <c r="O333" s="246">
        <v>1328144771.5454545</v>
      </c>
      <c r="P333" s="248">
        <v>1328144771.5454545</v>
      </c>
      <c r="Q333" s="245">
        <v>1328144771.5454545</v>
      </c>
      <c r="R333" s="248">
        <v>1328144771.5454545</v>
      </c>
      <c r="S333" s="248">
        <v>1328144771.5454545</v>
      </c>
      <c r="T333" s="248">
        <v>1328144771.5454545</v>
      </c>
      <c r="U333" s="248">
        <v>1328144771.5454545</v>
      </c>
      <c r="V333" s="248">
        <v>1328144771.5454545</v>
      </c>
      <c r="W333" s="248">
        <v>1328144771.5454545</v>
      </c>
      <c r="X333" s="249">
        <v>1328144771.5454545</v>
      </c>
      <c r="Y333" s="249">
        <v>1328144771.5454545</v>
      </c>
      <c r="Z333" s="249"/>
      <c r="AA333" s="250"/>
      <c r="AB333" s="31"/>
      <c r="AC333" s="31"/>
      <c r="AD333" s="31"/>
    </row>
    <row r="334" spans="1:30" ht="47.45" customHeight="1" x14ac:dyDescent="0.25">
      <c r="A334" s="31" t="s">
        <v>855</v>
      </c>
      <c r="B334" s="31" t="s">
        <v>430</v>
      </c>
      <c r="C334" s="31" t="s">
        <v>856</v>
      </c>
      <c r="D334" s="31" t="s">
        <v>899</v>
      </c>
      <c r="E334" s="243">
        <v>2024002880131</v>
      </c>
      <c r="F334" s="244" t="s">
        <v>915</v>
      </c>
      <c r="G334" s="243" t="s">
        <v>919</v>
      </c>
      <c r="H334" s="243" t="s">
        <v>917</v>
      </c>
      <c r="I334" s="243" t="s">
        <v>918</v>
      </c>
      <c r="J334" s="245" t="s">
        <v>108</v>
      </c>
      <c r="K334" s="243">
        <v>7700</v>
      </c>
      <c r="L334" s="246">
        <v>390407513</v>
      </c>
      <c r="M334" s="247" t="s">
        <v>146</v>
      </c>
      <c r="N334" s="246"/>
      <c r="O334" s="246"/>
      <c r="P334" s="248">
        <v>39040751.299999997</v>
      </c>
      <c r="Q334" s="245">
        <v>39040751.299999997</v>
      </c>
      <c r="R334" s="248">
        <v>39040751.299999997</v>
      </c>
      <c r="S334" s="248">
        <v>39040751.299999997</v>
      </c>
      <c r="T334" s="248">
        <v>39040751.299999997</v>
      </c>
      <c r="U334" s="248">
        <v>39040751.299999997</v>
      </c>
      <c r="V334" s="248">
        <v>39040751.299999997</v>
      </c>
      <c r="W334" s="248">
        <v>39040751.299999997</v>
      </c>
      <c r="X334" s="249">
        <v>39040751.299999997</v>
      </c>
      <c r="Y334" s="249">
        <v>39040751.299999997</v>
      </c>
      <c r="Z334" s="249"/>
      <c r="AA334" s="250"/>
      <c r="AB334" s="31"/>
      <c r="AC334" s="31"/>
      <c r="AD334" s="31"/>
    </row>
    <row r="335" spans="1:30" ht="47.45" customHeight="1" x14ac:dyDescent="0.25">
      <c r="A335" s="31" t="s">
        <v>855</v>
      </c>
      <c r="B335" s="31" t="s">
        <v>430</v>
      </c>
      <c r="C335" s="31" t="s">
        <v>856</v>
      </c>
      <c r="D335" s="31" t="s">
        <v>899</v>
      </c>
      <c r="E335" s="243">
        <v>2024002880131</v>
      </c>
      <c r="F335" s="244" t="s">
        <v>915</v>
      </c>
      <c r="G335" s="243" t="s">
        <v>916</v>
      </c>
      <c r="H335" s="243" t="s">
        <v>917</v>
      </c>
      <c r="I335" s="243" t="s">
        <v>918</v>
      </c>
      <c r="J335" s="245" t="s">
        <v>108</v>
      </c>
      <c r="K335" s="243">
        <v>7700</v>
      </c>
      <c r="L335" s="246">
        <v>489680169</v>
      </c>
      <c r="M335" s="247" t="s">
        <v>920</v>
      </c>
      <c r="N335" s="246"/>
      <c r="O335" s="246">
        <v>44516379</v>
      </c>
      <c r="P335" s="248">
        <v>44516379</v>
      </c>
      <c r="Q335" s="245">
        <v>44516379</v>
      </c>
      <c r="R335" s="248">
        <v>44516379</v>
      </c>
      <c r="S335" s="248">
        <v>44516379</v>
      </c>
      <c r="T335" s="248">
        <v>44516379</v>
      </c>
      <c r="U335" s="248">
        <v>44516379</v>
      </c>
      <c r="V335" s="248">
        <v>44516379</v>
      </c>
      <c r="W335" s="248">
        <v>44516379</v>
      </c>
      <c r="X335" s="249">
        <v>44516379</v>
      </c>
      <c r="Y335" s="249">
        <v>44516379</v>
      </c>
      <c r="Z335" s="249"/>
      <c r="AA335" s="250"/>
      <c r="AB335" s="31"/>
      <c r="AC335" s="31"/>
      <c r="AD335" s="31"/>
    </row>
    <row r="336" spans="1:30" ht="47.45" customHeight="1" x14ac:dyDescent="0.25">
      <c r="A336" s="31" t="s">
        <v>855</v>
      </c>
      <c r="B336" s="31" t="s">
        <v>430</v>
      </c>
      <c r="C336" s="31" t="s">
        <v>856</v>
      </c>
      <c r="D336" s="31" t="s">
        <v>899</v>
      </c>
      <c r="E336" s="243">
        <v>2024002880131</v>
      </c>
      <c r="F336" s="244" t="s">
        <v>915</v>
      </c>
      <c r="G336" s="243" t="s">
        <v>916</v>
      </c>
      <c r="H336" s="243" t="s">
        <v>917</v>
      </c>
      <c r="I336" s="243" t="s">
        <v>918</v>
      </c>
      <c r="J336" s="245" t="s">
        <v>108</v>
      </c>
      <c r="K336" s="243">
        <v>7700</v>
      </c>
      <c r="L336" s="246">
        <v>2645146000</v>
      </c>
      <c r="M336" s="247" t="s">
        <v>921</v>
      </c>
      <c r="N336" s="246"/>
      <c r="O336" s="246">
        <v>240467818.18181819</v>
      </c>
      <c r="P336" s="248">
        <v>240467818.18181819</v>
      </c>
      <c r="Q336" s="245">
        <v>240467818.18181819</v>
      </c>
      <c r="R336" s="248">
        <v>240467818.18181819</v>
      </c>
      <c r="S336" s="248">
        <v>240467818.18181819</v>
      </c>
      <c r="T336" s="248">
        <v>240467818.18181819</v>
      </c>
      <c r="U336" s="248">
        <v>240467818.18181819</v>
      </c>
      <c r="V336" s="248">
        <v>240467818.18181819</v>
      </c>
      <c r="W336" s="248">
        <v>240467818.18181819</v>
      </c>
      <c r="X336" s="249">
        <v>240467818.18181819</v>
      </c>
      <c r="Y336" s="249">
        <v>240467818.18181819</v>
      </c>
      <c r="Z336" s="249"/>
      <c r="AA336" s="250"/>
      <c r="AB336" s="31"/>
      <c r="AC336" s="31"/>
      <c r="AD336" s="31"/>
    </row>
    <row r="337" spans="1:30" ht="47.45" customHeight="1" x14ac:dyDescent="0.25">
      <c r="A337" s="31" t="s">
        <v>855</v>
      </c>
      <c r="B337" s="31" t="s">
        <v>430</v>
      </c>
      <c r="C337" s="31" t="s">
        <v>856</v>
      </c>
      <c r="D337" s="31" t="s">
        <v>899</v>
      </c>
      <c r="E337" s="243" t="s">
        <v>922</v>
      </c>
      <c r="F337" s="244" t="s">
        <v>923</v>
      </c>
      <c r="G337" s="243" t="s">
        <v>924</v>
      </c>
      <c r="H337" s="243" t="s">
        <v>925</v>
      </c>
      <c r="I337" s="243" t="s">
        <v>926</v>
      </c>
      <c r="J337" s="245" t="s">
        <v>149</v>
      </c>
      <c r="K337" s="243" t="s">
        <v>927</v>
      </c>
      <c r="L337" s="246">
        <v>693080965</v>
      </c>
      <c r="M337" s="247" t="s">
        <v>146</v>
      </c>
      <c r="N337" s="246"/>
      <c r="O337" s="246"/>
      <c r="P337" s="248">
        <v>69308096.5</v>
      </c>
      <c r="Q337" s="245">
        <v>69308096.5</v>
      </c>
      <c r="R337" s="248">
        <v>69308096.5</v>
      </c>
      <c r="S337" s="248">
        <v>69308096.5</v>
      </c>
      <c r="T337" s="248">
        <v>69308096.5</v>
      </c>
      <c r="U337" s="248">
        <v>69308096.5</v>
      </c>
      <c r="V337" s="248">
        <v>69308096.5</v>
      </c>
      <c r="W337" s="248">
        <v>69308096.5</v>
      </c>
      <c r="X337" s="249">
        <v>69308096.5</v>
      </c>
      <c r="Y337" s="249">
        <v>69308096.5</v>
      </c>
      <c r="Z337" s="249"/>
      <c r="AA337" s="250"/>
      <c r="AB337" s="31"/>
      <c r="AC337" s="31"/>
      <c r="AD337" s="31"/>
    </row>
    <row r="338" spans="1:30" ht="47.45" customHeight="1" x14ac:dyDescent="0.25">
      <c r="A338" s="31" t="s">
        <v>855</v>
      </c>
      <c r="B338" s="31" t="s">
        <v>430</v>
      </c>
      <c r="C338" s="31" t="s">
        <v>856</v>
      </c>
      <c r="D338" s="31" t="s">
        <v>899</v>
      </c>
      <c r="E338" s="243">
        <v>2024002880134</v>
      </c>
      <c r="F338" s="244" t="s">
        <v>928</v>
      </c>
      <c r="G338" s="243" t="s">
        <v>929</v>
      </c>
      <c r="H338" s="243" t="s">
        <v>930</v>
      </c>
      <c r="I338" s="243" t="s">
        <v>931</v>
      </c>
      <c r="J338" s="245" t="s">
        <v>108</v>
      </c>
      <c r="K338" s="243">
        <v>11</v>
      </c>
      <c r="L338" s="246">
        <v>55506117442</v>
      </c>
      <c r="M338" s="247" t="s">
        <v>932</v>
      </c>
      <c r="N338" s="246">
        <v>5046010676.545455</v>
      </c>
      <c r="O338" s="246">
        <v>5046010676.545455</v>
      </c>
      <c r="P338" s="248">
        <v>5046010676.545455</v>
      </c>
      <c r="Q338" s="245">
        <v>5046010676.545455</v>
      </c>
      <c r="R338" s="248">
        <v>5046010676.545455</v>
      </c>
      <c r="S338" s="248">
        <v>5046010676.545455</v>
      </c>
      <c r="T338" s="248">
        <v>5046010676.545455</v>
      </c>
      <c r="U338" s="248">
        <v>5046010676.545455</v>
      </c>
      <c r="V338" s="248">
        <v>5046010676.545455</v>
      </c>
      <c r="W338" s="248">
        <v>5046010676.545455</v>
      </c>
      <c r="X338" s="249">
        <v>5046010676.545455</v>
      </c>
      <c r="Y338" s="249"/>
      <c r="Z338" s="249"/>
      <c r="AA338" s="250"/>
      <c r="AB338" s="31"/>
      <c r="AC338" s="31"/>
      <c r="AD338" s="31"/>
    </row>
    <row r="339" spans="1:30" ht="47.45" customHeight="1" x14ac:dyDescent="0.25">
      <c r="A339" s="31" t="s">
        <v>855</v>
      </c>
      <c r="B339" s="31" t="s">
        <v>430</v>
      </c>
      <c r="C339" s="31" t="s">
        <v>856</v>
      </c>
      <c r="D339" s="31" t="s">
        <v>899</v>
      </c>
      <c r="E339" s="243">
        <v>2024002880134</v>
      </c>
      <c r="F339" s="244" t="s">
        <v>928</v>
      </c>
      <c r="G339" s="243" t="s">
        <v>933</v>
      </c>
      <c r="H339" s="243" t="s">
        <v>930</v>
      </c>
      <c r="I339" s="243" t="s">
        <v>931</v>
      </c>
      <c r="J339" s="245" t="s">
        <v>108</v>
      </c>
      <c r="K339" s="243">
        <v>11</v>
      </c>
      <c r="L339" s="246">
        <v>650000000</v>
      </c>
      <c r="M339" s="247" t="s">
        <v>146</v>
      </c>
      <c r="N339" s="246"/>
      <c r="O339" s="246"/>
      <c r="P339" s="248">
        <v>65000000</v>
      </c>
      <c r="Q339" s="245">
        <v>65000000</v>
      </c>
      <c r="R339" s="248">
        <v>65000000</v>
      </c>
      <c r="S339" s="248">
        <v>65000000</v>
      </c>
      <c r="T339" s="248">
        <v>65000000</v>
      </c>
      <c r="U339" s="248">
        <v>65000000</v>
      </c>
      <c r="V339" s="248">
        <v>65000000</v>
      </c>
      <c r="W339" s="248">
        <v>65000000</v>
      </c>
      <c r="X339" s="249">
        <v>65000000</v>
      </c>
      <c r="Y339" s="249">
        <v>65000000</v>
      </c>
      <c r="Z339" s="249"/>
      <c r="AA339" s="250"/>
      <c r="AB339" s="31"/>
      <c r="AC339" s="31"/>
      <c r="AD339" s="31"/>
    </row>
    <row r="340" spans="1:30" ht="47.45" customHeight="1" x14ac:dyDescent="0.25">
      <c r="A340" s="31" t="s">
        <v>855</v>
      </c>
      <c r="B340" s="31" t="s">
        <v>430</v>
      </c>
      <c r="C340" s="31" t="s">
        <v>856</v>
      </c>
      <c r="D340" s="31" t="s">
        <v>899</v>
      </c>
      <c r="E340" s="243">
        <v>2024002880134</v>
      </c>
      <c r="F340" s="244" t="s">
        <v>928</v>
      </c>
      <c r="G340" s="243" t="s">
        <v>934</v>
      </c>
      <c r="H340" s="243" t="s">
        <v>930</v>
      </c>
      <c r="I340" s="243" t="s">
        <v>931</v>
      </c>
      <c r="J340" s="245" t="s">
        <v>108</v>
      </c>
      <c r="K340" s="243">
        <v>11</v>
      </c>
      <c r="L340" s="246">
        <v>2192426192</v>
      </c>
      <c r="M340" s="247" t="s">
        <v>146</v>
      </c>
      <c r="N340" s="246"/>
      <c r="O340" s="246"/>
      <c r="P340" s="248">
        <v>219242619.19999999</v>
      </c>
      <c r="Q340" s="245">
        <v>219242619.19999999</v>
      </c>
      <c r="R340" s="248">
        <v>219242619.19999999</v>
      </c>
      <c r="S340" s="248">
        <v>219242619.19999999</v>
      </c>
      <c r="T340" s="248">
        <v>219242619.19999999</v>
      </c>
      <c r="U340" s="248">
        <v>219242619.19999999</v>
      </c>
      <c r="V340" s="248">
        <v>219242619.19999999</v>
      </c>
      <c r="W340" s="248">
        <v>219242619.19999999</v>
      </c>
      <c r="X340" s="249">
        <v>219242619.19999999</v>
      </c>
      <c r="Y340" s="249">
        <v>219242619.19999999</v>
      </c>
      <c r="Z340" s="249"/>
      <c r="AA340" s="250"/>
      <c r="AB340" s="31"/>
      <c r="AC340" s="31"/>
      <c r="AD340" s="31"/>
    </row>
    <row r="341" spans="1:30" ht="47.45" customHeight="1" x14ac:dyDescent="0.25">
      <c r="A341" s="31" t="s">
        <v>855</v>
      </c>
      <c r="B341" s="31" t="s">
        <v>430</v>
      </c>
      <c r="C341" s="31" t="s">
        <v>856</v>
      </c>
      <c r="D341" s="31" t="s">
        <v>899</v>
      </c>
      <c r="E341" s="243">
        <v>2024002880134</v>
      </c>
      <c r="F341" s="244" t="s">
        <v>928</v>
      </c>
      <c r="G341" s="243" t="s">
        <v>935</v>
      </c>
      <c r="H341" s="243" t="s">
        <v>930</v>
      </c>
      <c r="I341" s="243" t="s">
        <v>931</v>
      </c>
      <c r="J341" s="245" t="s">
        <v>108</v>
      </c>
      <c r="K341" s="243">
        <v>11</v>
      </c>
      <c r="L341" s="246">
        <v>50000000</v>
      </c>
      <c r="M341" s="247" t="s">
        <v>146</v>
      </c>
      <c r="N341" s="246"/>
      <c r="O341" s="246"/>
      <c r="P341" s="248">
        <v>5000000</v>
      </c>
      <c r="Q341" s="245">
        <v>5000000</v>
      </c>
      <c r="R341" s="248">
        <v>5000000</v>
      </c>
      <c r="S341" s="248">
        <v>5000000</v>
      </c>
      <c r="T341" s="248">
        <v>5000000</v>
      </c>
      <c r="U341" s="248">
        <v>5000000</v>
      </c>
      <c r="V341" s="248">
        <v>5000000</v>
      </c>
      <c r="W341" s="248">
        <v>5000000</v>
      </c>
      <c r="X341" s="249">
        <v>5000000</v>
      </c>
      <c r="Y341" s="249">
        <v>5000000</v>
      </c>
      <c r="Z341" s="249"/>
      <c r="AA341" s="250"/>
      <c r="AB341" s="31"/>
      <c r="AC341" s="31"/>
      <c r="AD341" s="31"/>
    </row>
    <row r="342" spans="1:30" ht="47.45" customHeight="1" x14ac:dyDescent="0.25">
      <c r="A342" s="31" t="s">
        <v>855</v>
      </c>
      <c r="B342" s="31" t="s">
        <v>430</v>
      </c>
      <c r="C342" s="31" t="s">
        <v>856</v>
      </c>
      <c r="D342" s="31" t="s">
        <v>899</v>
      </c>
      <c r="E342" s="243">
        <v>2024002880134</v>
      </c>
      <c r="F342" s="244" t="s">
        <v>928</v>
      </c>
      <c r="G342" s="243" t="s">
        <v>936</v>
      </c>
      <c r="H342" s="243" t="s">
        <v>930</v>
      </c>
      <c r="I342" s="243" t="s">
        <v>931</v>
      </c>
      <c r="J342" s="245" t="s">
        <v>108</v>
      </c>
      <c r="K342" s="243">
        <v>11</v>
      </c>
      <c r="L342" s="246">
        <v>2690000000</v>
      </c>
      <c r="M342" s="247" t="s">
        <v>908</v>
      </c>
      <c r="N342" s="246"/>
      <c r="O342" s="246"/>
      <c r="P342" s="248">
        <v>269000000</v>
      </c>
      <c r="Q342" s="245">
        <v>269000000</v>
      </c>
      <c r="R342" s="248">
        <v>269000000</v>
      </c>
      <c r="S342" s="248">
        <v>269000000</v>
      </c>
      <c r="T342" s="248">
        <v>269000000</v>
      </c>
      <c r="U342" s="248">
        <v>269000000</v>
      </c>
      <c r="V342" s="248">
        <v>269000000</v>
      </c>
      <c r="W342" s="248">
        <v>269000000</v>
      </c>
      <c r="X342" s="249">
        <v>269000000</v>
      </c>
      <c r="Y342" s="249">
        <v>269000000</v>
      </c>
      <c r="Z342" s="249"/>
      <c r="AA342" s="250"/>
      <c r="AB342" s="31"/>
      <c r="AC342" s="31"/>
      <c r="AD342" s="31"/>
    </row>
    <row r="343" spans="1:30" ht="47.45" customHeight="1" x14ac:dyDescent="0.25">
      <c r="A343" s="31" t="s">
        <v>855</v>
      </c>
      <c r="B343" s="31" t="s">
        <v>430</v>
      </c>
      <c r="C343" s="31" t="s">
        <v>856</v>
      </c>
      <c r="D343" s="31" t="s">
        <v>937</v>
      </c>
      <c r="E343" s="243" t="s">
        <v>938</v>
      </c>
      <c r="F343" s="244" t="s">
        <v>939</v>
      </c>
      <c r="G343" s="243" t="s">
        <v>940</v>
      </c>
      <c r="H343" s="243" t="s">
        <v>941</v>
      </c>
      <c r="I343" s="243" t="s">
        <v>942</v>
      </c>
      <c r="J343" s="245" t="s">
        <v>331</v>
      </c>
      <c r="K343" s="243">
        <v>406</v>
      </c>
      <c r="L343" s="246">
        <v>2250000000</v>
      </c>
      <c r="M343" s="247" t="s">
        <v>146</v>
      </c>
      <c r="N343" s="246"/>
      <c r="O343" s="246"/>
      <c r="P343" s="248">
        <v>225000000</v>
      </c>
      <c r="Q343" s="245">
        <v>225000000</v>
      </c>
      <c r="R343" s="248">
        <v>225000000</v>
      </c>
      <c r="S343" s="248">
        <v>225000000</v>
      </c>
      <c r="T343" s="248">
        <v>225000000</v>
      </c>
      <c r="U343" s="248">
        <v>225000000</v>
      </c>
      <c r="V343" s="248">
        <v>225000000</v>
      </c>
      <c r="W343" s="248">
        <v>225000000</v>
      </c>
      <c r="X343" s="249">
        <v>225000000</v>
      </c>
      <c r="Y343" s="249">
        <v>225000000</v>
      </c>
      <c r="Z343" s="249"/>
      <c r="AA343" s="250"/>
      <c r="AB343" s="31"/>
      <c r="AC343" s="31"/>
      <c r="AD343" s="31"/>
    </row>
    <row r="344" spans="1:30" ht="47.45" customHeight="1" x14ac:dyDescent="0.25">
      <c r="A344" s="31" t="s">
        <v>855</v>
      </c>
      <c r="B344" s="31" t="s">
        <v>430</v>
      </c>
      <c r="C344" s="31" t="s">
        <v>856</v>
      </c>
      <c r="D344" s="31" t="s">
        <v>937</v>
      </c>
      <c r="E344" s="243" t="s">
        <v>938</v>
      </c>
      <c r="F344" s="244" t="s">
        <v>939</v>
      </c>
      <c r="G344" s="243" t="s">
        <v>943</v>
      </c>
      <c r="H344" s="243" t="s">
        <v>944</v>
      </c>
      <c r="I344" s="243" t="s">
        <v>945</v>
      </c>
      <c r="J344" s="245" t="s">
        <v>331</v>
      </c>
      <c r="K344" s="243">
        <v>2052</v>
      </c>
      <c r="L344" s="246">
        <v>50000000</v>
      </c>
      <c r="M344" s="247" t="s">
        <v>146</v>
      </c>
      <c r="N344" s="246"/>
      <c r="O344" s="246"/>
      <c r="P344" s="248">
        <v>5000000</v>
      </c>
      <c r="Q344" s="245">
        <v>5000000</v>
      </c>
      <c r="R344" s="248">
        <v>5000000</v>
      </c>
      <c r="S344" s="248">
        <v>5000000</v>
      </c>
      <c r="T344" s="248">
        <v>5000000</v>
      </c>
      <c r="U344" s="248">
        <v>5000000</v>
      </c>
      <c r="V344" s="248">
        <v>5000000</v>
      </c>
      <c r="W344" s="248">
        <v>5000000</v>
      </c>
      <c r="X344" s="249">
        <v>5000000</v>
      </c>
      <c r="Y344" s="249">
        <v>5000000</v>
      </c>
      <c r="Z344" s="249"/>
      <c r="AA344" s="250"/>
      <c r="AB344" s="31"/>
      <c r="AC344" s="31"/>
      <c r="AD344" s="31"/>
    </row>
    <row r="345" spans="1:30" ht="47.45" customHeight="1" x14ac:dyDescent="0.25">
      <c r="A345" s="31" t="s">
        <v>855</v>
      </c>
      <c r="B345" s="31" t="s">
        <v>430</v>
      </c>
      <c r="C345" s="31" t="s">
        <v>856</v>
      </c>
      <c r="D345" s="31" t="s">
        <v>937</v>
      </c>
      <c r="E345" s="243" t="s">
        <v>938</v>
      </c>
      <c r="F345" s="244" t="s">
        <v>939</v>
      </c>
      <c r="G345" s="243" t="s">
        <v>946</v>
      </c>
      <c r="H345" s="243" t="s">
        <v>947</v>
      </c>
      <c r="I345" s="243" t="s">
        <v>945</v>
      </c>
      <c r="J345" s="245" t="s">
        <v>108</v>
      </c>
      <c r="K345" s="243">
        <v>700</v>
      </c>
      <c r="L345" s="246">
        <v>50000000</v>
      </c>
      <c r="M345" s="247" t="s">
        <v>146</v>
      </c>
      <c r="N345" s="246"/>
      <c r="O345" s="246"/>
      <c r="P345" s="248">
        <v>5000000</v>
      </c>
      <c r="Q345" s="245">
        <v>5000000</v>
      </c>
      <c r="R345" s="248">
        <v>5000000</v>
      </c>
      <c r="S345" s="248">
        <v>5000000</v>
      </c>
      <c r="T345" s="248">
        <v>5000000</v>
      </c>
      <c r="U345" s="248">
        <v>5000000</v>
      </c>
      <c r="V345" s="248">
        <v>5000000</v>
      </c>
      <c r="W345" s="248">
        <v>5000000</v>
      </c>
      <c r="X345" s="249">
        <v>5000000</v>
      </c>
      <c r="Y345" s="249">
        <v>5000000</v>
      </c>
      <c r="Z345" s="249"/>
      <c r="AA345" s="250"/>
      <c r="AB345" s="31"/>
      <c r="AC345" s="31"/>
      <c r="AD345" s="31"/>
    </row>
    <row r="346" spans="1:30" ht="47.45" customHeight="1" x14ac:dyDescent="0.25">
      <c r="A346" s="31" t="s">
        <v>855</v>
      </c>
      <c r="B346" s="31" t="s">
        <v>430</v>
      </c>
      <c r="C346" s="31" t="s">
        <v>856</v>
      </c>
      <c r="D346" s="31" t="s">
        <v>937</v>
      </c>
      <c r="E346" s="243" t="s">
        <v>938</v>
      </c>
      <c r="F346" s="244" t="s">
        <v>939</v>
      </c>
      <c r="G346" s="243" t="s">
        <v>948</v>
      </c>
      <c r="H346" s="243" t="s">
        <v>948</v>
      </c>
      <c r="I346" s="243" t="s">
        <v>945</v>
      </c>
      <c r="J346" s="245" t="s">
        <v>108</v>
      </c>
      <c r="K346" s="243">
        <v>100</v>
      </c>
      <c r="L346" s="246">
        <v>0</v>
      </c>
      <c r="M346" s="247"/>
      <c r="N346" s="246"/>
      <c r="O346" s="246"/>
      <c r="P346" s="248">
        <v>0</v>
      </c>
      <c r="Q346" s="245">
        <v>0</v>
      </c>
      <c r="R346" s="248">
        <v>0</v>
      </c>
      <c r="S346" s="248">
        <v>0</v>
      </c>
      <c r="T346" s="248">
        <v>0</v>
      </c>
      <c r="U346" s="248">
        <v>0</v>
      </c>
      <c r="V346" s="248">
        <v>0</v>
      </c>
      <c r="W346" s="248">
        <v>0</v>
      </c>
      <c r="X346" s="249">
        <v>0</v>
      </c>
      <c r="Y346" s="249">
        <v>0</v>
      </c>
      <c r="Z346" s="249"/>
      <c r="AA346" s="250"/>
      <c r="AB346" s="31"/>
      <c r="AC346" s="31"/>
      <c r="AD346" s="31"/>
    </row>
    <row r="347" spans="1:30" ht="47.45" customHeight="1" x14ac:dyDescent="0.25">
      <c r="A347" s="31" t="s">
        <v>855</v>
      </c>
      <c r="B347" s="31" t="s">
        <v>430</v>
      </c>
      <c r="C347" s="31" t="s">
        <v>856</v>
      </c>
      <c r="D347" s="31" t="s">
        <v>937</v>
      </c>
      <c r="E347" s="243" t="s">
        <v>938</v>
      </c>
      <c r="F347" s="244" t="s">
        <v>939</v>
      </c>
      <c r="G347" s="243" t="s">
        <v>949</v>
      </c>
      <c r="H347" s="243" t="s">
        <v>950</v>
      </c>
      <c r="I347" s="243" t="s">
        <v>951</v>
      </c>
      <c r="J347" s="245" t="s">
        <v>108</v>
      </c>
      <c r="K347" s="243">
        <v>200</v>
      </c>
      <c r="L347" s="246">
        <v>0</v>
      </c>
      <c r="M347" s="247"/>
      <c r="N347" s="246"/>
      <c r="O347" s="246"/>
      <c r="P347" s="248">
        <v>0</v>
      </c>
      <c r="Q347" s="245">
        <v>0</v>
      </c>
      <c r="R347" s="248">
        <v>0</v>
      </c>
      <c r="S347" s="248">
        <v>0</v>
      </c>
      <c r="T347" s="248">
        <v>0</v>
      </c>
      <c r="U347" s="248">
        <v>0</v>
      </c>
      <c r="V347" s="248">
        <v>0</v>
      </c>
      <c r="W347" s="248">
        <v>0</v>
      </c>
      <c r="X347" s="249">
        <v>0</v>
      </c>
      <c r="Y347" s="249">
        <v>0</v>
      </c>
      <c r="Z347" s="249"/>
      <c r="AA347" s="250"/>
      <c r="AB347" s="31"/>
      <c r="AC347" s="31"/>
      <c r="AD347" s="31"/>
    </row>
    <row r="348" spans="1:30" ht="47.45" customHeight="1" x14ac:dyDescent="0.25">
      <c r="A348" s="31" t="s">
        <v>855</v>
      </c>
      <c r="B348" s="31" t="s">
        <v>430</v>
      </c>
      <c r="C348" s="31" t="s">
        <v>856</v>
      </c>
      <c r="D348" s="31" t="s">
        <v>937</v>
      </c>
      <c r="E348" s="243">
        <v>202400288001</v>
      </c>
      <c r="F348" s="244" t="s">
        <v>952</v>
      </c>
      <c r="G348" s="243" t="s">
        <v>953</v>
      </c>
      <c r="H348" s="243" t="s">
        <v>954</v>
      </c>
      <c r="I348" s="243" t="s">
        <v>955</v>
      </c>
      <c r="J348" s="245" t="s">
        <v>108</v>
      </c>
      <c r="K348" s="243">
        <v>1</v>
      </c>
      <c r="L348" s="246">
        <v>5000000000</v>
      </c>
      <c r="M348" s="247" t="s">
        <v>146</v>
      </c>
      <c r="N348" s="246"/>
      <c r="O348" s="246"/>
      <c r="P348" s="248">
        <v>0</v>
      </c>
      <c r="Q348" s="245"/>
      <c r="R348" s="248"/>
      <c r="S348" s="248">
        <v>2000000000</v>
      </c>
      <c r="T348" s="248"/>
      <c r="U348" s="248"/>
      <c r="V348" s="248"/>
      <c r="W348" s="248"/>
      <c r="X348" s="249"/>
      <c r="Y348" s="249">
        <v>3000000000</v>
      </c>
      <c r="Z348" s="249"/>
      <c r="AA348" s="250"/>
      <c r="AB348" s="31"/>
      <c r="AC348" s="31"/>
      <c r="AD348" s="31"/>
    </row>
    <row r="349" spans="1:30" ht="47.45" customHeight="1" x14ac:dyDescent="0.25">
      <c r="A349" s="31" t="s">
        <v>855</v>
      </c>
      <c r="B349" s="31" t="s">
        <v>430</v>
      </c>
      <c r="C349" s="31" t="s">
        <v>856</v>
      </c>
      <c r="D349" s="31" t="s">
        <v>937</v>
      </c>
      <c r="E349" s="243">
        <v>202400288001</v>
      </c>
      <c r="F349" s="244" t="s">
        <v>952</v>
      </c>
      <c r="G349" s="243" t="s">
        <v>953</v>
      </c>
      <c r="H349" s="243" t="s">
        <v>954</v>
      </c>
      <c r="I349" s="243" t="s">
        <v>955</v>
      </c>
      <c r="J349" s="245" t="s">
        <v>108</v>
      </c>
      <c r="K349" s="243">
        <v>1</v>
      </c>
      <c r="L349" s="246">
        <v>4750649807</v>
      </c>
      <c r="M349" s="247" t="s">
        <v>908</v>
      </c>
      <c r="N349" s="246"/>
      <c r="O349" s="246"/>
      <c r="P349" s="248">
        <v>0</v>
      </c>
      <c r="Q349" s="245"/>
      <c r="R349" s="248"/>
      <c r="S349" s="248">
        <v>4750649807</v>
      </c>
      <c r="T349" s="248"/>
      <c r="U349" s="248"/>
      <c r="V349" s="248"/>
      <c r="W349" s="248"/>
      <c r="X349" s="249"/>
      <c r="Y349" s="249"/>
      <c r="Z349" s="249"/>
      <c r="AA349" s="250"/>
      <c r="AB349" s="31"/>
      <c r="AC349" s="31"/>
      <c r="AD349" s="31"/>
    </row>
    <row r="350" spans="1:30" ht="47.45" customHeight="1" x14ac:dyDescent="0.25">
      <c r="A350" s="31" t="s">
        <v>956</v>
      </c>
      <c r="B350" s="31" t="s">
        <v>409</v>
      </c>
      <c r="C350" s="31" t="s">
        <v>410</v>
      </c>
      <c r="D350" s="31" t="s">
        <v>411</v>
      </c>
      <c r="E350" s="243" t="s">
        <v>957</v>
      </c>
      <c r="F350" s="244" t="s">
        <v>958</v>
      </c>
      <c r="G350" s="243" t="s">
        <v>959</v>
      </c>
      <c r="H350" s="243" t="s">
        <v>960</v>
      </c>
      <c r="I350" s="243" t="s">
        <v>961</v>
      </c>
      <c r="J350" s="245" t="s">
        <v>149</v>
      </c>
      <c r="K350" s="243">
        <v>1</v>
      </c>
      <c r="L350" s="246">
        <v>2800000000</v>
      </c>
      <c r="M350" s="247" t="s">
        <v>962</v>
      </c>
      <c r="N350" s="246">
        <v>0</v>
      </c>
      <c r="O350" s="246">
        <v>1600000000</v>
      </c>
      <c r="P350" s="248">
        <v>0</v>
      </c>
      <c r="Q350" s="245">
        <v>0</v>
      </c>
      <c r="R350" s="248">
        <v>1000000000</v>
      </c>
      <c r="S350" s="248">
        <v>0</v>
      </c>
      <c r="T350" s="248">
        <v>0</v>
      </c>
      <c r="U350" s="248">
        <v>0</v>
      </c>
      <c r="V350" s="248">
        <v>0</v>
      </c>
      <c r="W350" s="248">
        <v>0</v>
      </c>
      <c r="X350" s="249">
        <v>200000000</v>
      </c>
      <c r="Y350" s="249">
        <v>0</v>
      </c>
      <c r="Z350" s="249"/>
      <c r="AA350" s="250"/>
      <c r="AB350" s="31"/>
      <c r="AC350" s="31"/>
      <c r="AD350" s="31"/>
    </row>
    <row r="351" spans="1:30" ht="47.45" customHeight="1" x14ac:dyDescent="0.25">
      <c r="A351" s="31" t="s">
        <v>956</v>
      </c>
      <c r="B351" s="31" t="s">
        <v>409</v>
      </c>
      <c r="C351" s="31" t="s">
        <v>410</v>
      </c>
      <c r="D351" s="31" t="s">
        <v>411</v>
      </c>
      <c r="E351" s="243" t="s">
        <v>957</v>
      </c>
      <c r="F351" s="244" t="s">
        <v>963</v>
      </c>
      <c r="G351" s="243" t="s">
        <v>964</v>
      </c>
      <c r="H351" s="243" t="s">
        <v>965</v>
      </c>
      <c r="I351" s="243" t="s">
        <v>966</v>
      </c>
      <c r="J351" s="245" t="s">
        <v>713</v>
      </c>
      <c r="K351" s="243">
        <v>1</v>
      </c>
      <c r="L351" s="246">
        <v>400000000</v>
      </c>
      <c r="M351" s="247" t="s">
        <v>962</v>
      </c>
      <c r="N351" s="246">
        <v>0</v>
      </c>
      <c r="O351" s="246">
        <v>170000000</v>
      </c>
      <c r="P351" s="248">
        <v>0</v>
      </c>
      <c r="Q351" s="245">
        <v>0</v>
      </c>
      <c r="R351" s="248">
        <v>200000000</v>
      </c>
      <c r="S351" s="248">
        <v>0</v>
      </c>
      <c r="T351" s="248">
        <v>0</v>
      </c>
      <c r="U351" s="248">
        <v>0</v>
      </c>
      <c r="V351" s="248">
        <v>0</v>
      </c>
      <c r="W351" s="248">
        <v>0</v>
      </c>
      <c r="X351" s="249">
        <v>30000000</v>
      </c>
      <c r="Y351" s="249">
        <v>0</v>
      </c>
      <c r="Z351" s="249"/>
      <c r="AA351" s="250"/>
      <c r="AB351" s="31"/>
      <c r="AC351" s="31"/>
      <c r="AD351" s="31"/>
    </row>
    <row r="352" spans="1:30" ht="47.45" customHeight="1" x14ac:dyDescent="0.25">
      <c r="A352" s="31" t="s">
        <v>956</v>
      </c>
      <c r="B352" s="31" t="s">
        <v>409</v>
      </c>
      <c r="C352" s="31" t="s">
        <v>410</v>
      </c>
      <c r="D352" s="31" t="s">
        <v>411</v>
      </c>
      <c r="E352" s="243" t="s">
        <v>957</v>
      </c>
      <c r="F352" s="244" t="s">
        <v>963</v>
      </c>
      <c r="G352" s="243" t="s">
        <v>967</v>
      </c>
      <c r="H352" s="243" t="s">
        <v>968</v>
      </c>
      <c r="I352" s="243" t="s">
        <v>969</v>
      </c>
      <c r="J352" s="245" t="s">
        <v>713</v>
      </c>
      <c r="K352" s="243">
        <v>1</v>
      </c>
      <c r="L352" s="246">
        <v>1600000000</v>
      </c>
      <c r="M352" s="247" t="s">
        <v>962</v>
      </c>
      <c r="N352" s="246">
        <v>0</v>
      </c>
      <c r="O352" s="246">
        <v>1580000000</v>
      </c>
      <c r="P352" s="248">
        <v>0</v>
      </c>
      <c r="Q352" s="245">
        <v>0</v>
      </c>
      <c r="R352" s="248">
        <v>0</v>
      </c>
      <c r="S352" s="248">
        <v>0</v>
      </c>
      <c r="T352" s="248">
        <v>0</v>
      </c>
      <c r="U352" s="248">
        <v>0</v>
      </c>
      <c r="V352" s="248">
        <v>0</v>
      </c>
      <c r="W352" s="248">
        <v>0</v>
      </c>
      <c r="X352" s="249">
        <v>20000000</v>
      </c>
      <c r="Y352" s="249">
        <v>0</v>
      </c>
      <c r="Z352" s="249"/>
      <c r="AA352" s="250"/>
      <c r="AB352" s="31"/>
      <c r="AC352" s="31"/>
      <c r="AD352" s="31"/>
    </row>
    <row r="353" spans="1:30" ht="47.45" customHeight="1" x14ac:dyDescent="0.25">
      <c r="A353" s="31" t="s">
        <v>956</v>
      </c>
      <c r="B353" s="31" t="s">
        <v>409</v>
      </c>
      <c r="C353" s="31" t="s">
        <v>410</v>
      </c>
      <c r="D353" s="31" t="s">
        <v>411</v>
      </c>
      <c r="E353" s="243" t="s">
        <v>957</v>
      </c>
      <c r="F353" s="244" t="s">
        <v>963</v>
      </c>
      <c r="G353" s="243" t="s">
        <v>970</v>
      </c>
      <c r="H353" s="243" t="s">
        <v>971</v>
      </c>
      <c r="I353" s="243" t="s">
        <v>972</v>
      </c>
      <c r="J353" s="245" t="s">
        <v>713</v>
      </c>
      <c r="K353" s="243">
        <v>4</v>
      </c>
      <c r="L353" s="246">
        <v>200000000</v>
      </c>
      <c r="M353" s="247" t="s">
        <v>962</v>
      </c>
      <c r="N353" s="246">
        <v>0</v>
      </c>
      <c r="O353" s="246">
        <v>100000000</v>
      </c>
      <c r="P353" s="248">
        <v>0</v>
      </c>
      <c r="Q353" s="245">
        <v>0</v>
      </c>
      <c r="R353" s="248">
        <v>0</v>
      </c>
      <c r="S353" s="248">
        <v>0</v>
      </c>
      <c r="T353" s="248">
        <v>0</v>
      </c>
      <c r="U353" s="248">
        <v>0</v>
      </c>
      <c r="V353" s="248">
        <v>0</v>
      </c>
      <c r="W353" s="248">
        <v>0</v>
      </c>
      <c r="X353" s="249">
        <v>100000000</v>
      </c>
      <c r="Y353" s="249">
        <v>0</v>
      </c>
      <c r="Z353" s="249"/>
      <c r="AA353" s="250"/>
      <c r="AB353" s="31"/>
      <c r="AC353" s="31"/>
      <c r="AD353" s="31"/>
    </row>
    <row r="354" spans="1:30" ht="47.45" customHeight="1" x14ac:dyDescent="0.25">
      <c r="A354" s="31" t="s">
        <v>956</v>
      </c>
      <c r="B354" s="31" t="s">
        <v>409</v>
      </c>
      <c r="C354" s="31" t="s">
        <v>410</v>
      </c>
      <c r="D354" s="31" t="s">
        <v>973</v>
      </c>
      <c r="E354" s="243" t="s">
        <v>974</v>
      </c>
      <c r="F354" s="244" t="s">
        <v>975</v>
      </c>
      <c r="G354" s="243" t="s">
        <v>976</v>
      </c>
      <c r="H354" s="243" t="s">
        <v>977</v>
      </c>
      <c r="I354" s="243" t="s">
        <v>966</v>
      </c>
      <c r="J354" s="245" t="s">
        <v>713</v>
      </c>
      <c r="K354" s="243">
        <v>5</v>
      </c>
      <c r="L354" s="246">
        <v>400000000</v>
      </c>
      <c r="M354" s="247" t="s">
        <v>962</v>
      </c>
      <c r="N354" s="246">
        <v>200000000</v>
      </c>
      <c r="O354" s="246">
        <v>150000000</v>
      </c>
      <c r="P354" s="248">
        <v>0</v>
      </c>
      <c r="Q354" s="245">
        <v>0</v>
      </c>
      <c r="R354" s="248">
        <v>0</v>
      </c>
      <c r="S354" s="248">
        <v>0</v>
      </c>
      <c r="T354" s="248">
        <v>0</v>
      </c>
      <c r="U354" s="248">
        <v>0</v>
      </c>
      <c r="V354" s="248">
        <v>0</v>
      </c>
      <c r="W354" s="248">
        <v>0</v>
      </c>
      <c r="X354" s="249">
        <v>50000000</v>
      </c>
      <c r="Y354" s="249">
        <v>0</v>
      </c>
      <c r="Z354" s="249"/>
      <c r="AA354" s="250"/>
      <c r="AB354" s="31"/>
      <c r="AC354" s="31"/>
      <c r="AD354" s="31"/>
    </row>
    <row r="355" spans="1:30" ht="47.45" customHeight="1" x14ac:dyDescent="0.25">
      <c r="A355" s="31" t="s">
        <v>956</v>
      </c>
      <c r="B355" s="31" t="s">
        <v>409</v>
      </c>
      <c r="C355" s="31" t="s">
        <v>410</v>
      </c>
      <c r="D355" s="31" t="s">
        <v>973</v>
      </c>
      <c r="E355" s="243" t="s">
        <v>974</v>
      </c>
      <c r="F355" s="244" t="s">
        <v>975</v>
      </c>
      <c r="G355" s="243" t="s">
        <v>978</v>
      </c>
      <c r="H355" s="243" t="s">
        <v>979</v>
      </c>
      <c r="I355" s="243" t="s">
        <v>980</v>
      </c>
      <c r="J355" s="245" t="s">
        <v>37</v>
      </c>
      <c r="K355" s="243">
        <v>1</v>
      </c>
      <c r="L355" s="246">
        <v>0</v>
      </c>
      <c r="M355" s="247" t="s">
        <v>962</v>
      </c>
      <c r="N355" s="246">
        <v>0</v>
      </c>
      <c r="O355" s="246">
        <v>0</v>
      </c>
      <c r="P355" s="248">
        <v>0</v>
      </c>
      <c r="Q355" s="245">
        <v>0</v>
      </c>
      <c r="R355" s="248">
        <v>0</v>
      </c>
      <c r="S355" s="248">
        <v>0</v>
      </c>
      <c r="T355" s="248">
        <v>0</v>
      </c>
      <c r="U355" s="248">
        <v>0</v>
      </c>
      <c r="V355" s="248">
        <v>0</v>
      </c>
      <c r="W355" s="248">
        <v>0</v>
      </c>
      <c r="X355" s="249">
        <v>0</v>
      </c>
      <c r="Y355" s="249">
        <v>0</v>
      </c>
      <c r="Z355" s="249"/>
      <c r="AA355" s="250"/>
      <c r="AB355" s="31"/>
      <c r="AC355" s="31"/>
      <c r="AD355" s="31"/>
    </row>
    <row r="356" spans="1:30" ht="47.45" customHeight="1" x14ac:dyDescent="0.25">
      <c r="A356" s="31" t="s">
        <v>981</v>
      </c>
      <c r="B356" s="31" t="s">
        <v>982</v>
      </c>
      <c r="C356" s="31" t="s">
        <v>983</v>
      </c>
      <c r="D356" s="31" t="s">
        <v>984</v>
      </c>
      <c r="E356" s="243">
        <v>2024002880038</v>
      </c>
      <c r="F356" s="244" t="s">
        <v>985</v>
      </c>
      <c r="G356" s="243" t="s">
        <v>986</v>
      </c>
      <c r="H356" s="243" t="s">
        <v>986</v>
      </c>
      <c r="I356" s="243" t="s">
        <v>966</v>
      </c>
      <c r="J356" s="245" t="s">
        <v>108</v>
      </c>
      <c r="K356" s="243" t="s">
        <v>140</v>
      </c>
      <c r="L356" s="246">
        <v>70000000</v>
      </c>
      <c r="M356" s="247" t="s">
        <v>141</v>
      </c>
      <c r="N356" s="246">
        <v>0</v>
      </c>
      <c r="O356" s="246">
        <v>0</v>
      </c>
      <c r="P356" s="248">
        <v>0</v>
      </c>
      <c r="Q356" s="245">
        <v>0</v>
      </c>
      <c r="R356" s="248">
        <v>70000000</v>
      </c>
      <c r="S356" s="248">
        <v>0</v>
      </c>
      <c r="T356" s="248">
        <v>0</v>
      </c>
      <c r="U356" s="248">
        <v>0</v>
      </c>
      <c r="V356" s="248">
        <v>0</v>
      </c>
      <c r="W356" s="248">
        <v>0</v>
      </c>
      <c r="X356" s="249">
        <v>0</v>
      </c>
      <c r="Y356" s="249">
        <v>0</v>
      </c>
      <c r="Z356" s="249"/>
      <c r="AA356" s="250"/>
      <c r="AB356" s="31"/>
      <c r="AC356" s="31"/>
      <c r="AD356" s="31"/>
    </row>
    <row r="357" spans="1:30" ht="47.45" customHeight="1" x14ac:dyDescent="0.25">
      <c r="A357" s="31" t="s">
        <v>981</v>
      </c>
      <c r="B357" s="31" t="s">
        <v>982</v>
      </c>
      <c r="C357" s="31" t="s">
        <v>983</v>
      </c>
      <c r="D357" s="31" t="s">
        <v>984</v>
      </c>
      <c r="E357" s="243">
        <v>2024002880038</v>
      </c>
      <c r="F357" s="244" t="s">
        <v>985</v>
      </c>
      <c r="G357" s="243" t="s">
        <v>986</v>
      </c>
      <c r="H357" s="243" t="s">
        <v>986</v>
      </c>
      <c r="I357" s="243" t="s">
        <v>339</v>
      </c>
      <c r="J357" s="245" t="s">
        <v>108</v>
      </c>
      <c r="K357" s="243" t="s">
        <v>140</v>
      </c>
      <c r="L357" s="246">
        <v>30000000</v>
      </c>
      <c r="M357" s="247" t="s">
        <v>141</v>
      </c>
      <c r="N357" s="246">
        <v>0</v>
      </c>
      <c r="O357" s="246">
        <v>0</v>
      </c>
      <c r="P357" s="248">
        <v>0</v>
      </c>
      <c r="Q357" s="245">
        <v>0</v>
      </c>
      <c r="R357" s="248">
        <v>30000000</v>
      </c>
      <c r="S357" s="248">
        <v>0</v>
      </c>
      <c r="T357" s="248">
        <v>0</v>
      </c>
      <c r="U357" s="248">
        <v>0</v>
      </c>
      <c r="V357" s="248">
        <v>0</v>
      </c>
      <c r="W357" s="248">
        <v>0</v>
      </c>
      <c r="X357" s="249">
        <v>0</v>
      </c>
      <c r="Y357" s="249">
        <v>0</v>
      </c>
      <c r="Z357" s="249"/>
      <c r="AA357" s="250"/>
      <c r="AB357" s="31"/>
      <c r="AC357" s="31"/>
      <c r="AD357" s="31"/>
    </row>
    <row r="358" spans="1:30" ht="47.45" customHeight="1" x14ac:dyDescent="0.25">
      <c r="A358" s="31" t="s">
        <v>981</v>
      </c>
      <c r="B358" s="31" t="s">
        <v>982</v>
      </c>
      <c r="C358" s="31" t="s">
        <v>983</v>
      </c>
      <c r="D358" s="31" t="s">
        <v>984</v>
      </c>
      <c r="E358" s="243">
        <v>2024002880038</v>
      </c>
      <c r="F358" s="244" t="s">
        <v>985</v>
      </c>
      <c r="G358" s="243" t="s">
        <v>987</v>
      </c>
      <c r="H358" s="243" t="s">
        <v>988</v>
      </c>
      <c r="I358" s="243" t="s">
        <v>989</v>
      </c>
      <c r="J358" s="245" t="s">
        <v>108</v>
      </c>
      <c r="K358" s="243">
        <v>2</v>
      </c>
      <c r="L358" s="246">
        <v>450000000</v>
      </c>
      <c r="M358" s="247" t="s">
        <v>141</v>
      </c>
      <c r="N358" s="246">
        <v>0</v>
      </c>
      <c r="O358" s="246">
        <v>200000000</v>
      </c>
      <c r="P358" s="248">
        <v>250000000</v>
      </c>
      <c r="Q358" s="245">
        <v>0</v>
      </c>
      <c r="R358" s="248">
        <v>0</v>
      </c>
      <c r="S358" s="248">
        <v>0</v>
      </c>
      <c r="T358" s="248">
        <v>0</v>
      </c>
      <c r="U358" s="248">
        <v>0</v>
      </c>
      <c r="V358" s="248">
        <v>0</v>
      </c>
      <c r="W358" s="248">
        <v>0</v>
      </c>
      <c r="X358" s="249">
        <v>0</v>
      </c>
      <c r="Y358" s="249">
        <v>0</v>
      </c>
      <c r="Z358" s="249"/>
      <c r="AA358" s="250"/>
      <c r="AB358" s="31"/>
      <c r="AC358" s="31"/>
      <c r="AD358" s="31"/>
    </row>
    <row r="359" spans="1:30" ht="47.45" customHeight="1" x14ac:dyDescent="0.25">
      <c r="A359" s="31" t="s">
        <v>981</v>
      </c>
      <c r="B359" s="31" t="s">
        <v>982</v>
      </c>
      <c r="C359" s="31" t="s">
        <v>983</v>
      </c>
      <c r="D359" s="31" t="s">
        <v>984</v>
      </c>
      <c r="E359" s="243">
        <v>2024002880038</v>
      </c>
      <c r="F359" s="244" t="s">
        <v>985</v>
      </c>
      <c r="G359" s="243" t="s">
        <v>990</v>
      </c>
      <c r="H359" s="243" t="s">
        <v>991</v>
      </c>
      <c r="I359" s="243" t="s">
        <v>992</v>
      </c>
      <c r="J359" s="245" t="s">
        <v>149</v>
      </c>
      <c r="K359" s="243">
        <v>1</v>
      </c>
      <c r="L359" s="246">
        <v>450000000</v>
      </c>
      <c r="M359" s="247" t="s">
        <v>141</v>
      </c>
      <c r="N359" s="246">
        <v>200000000</v>
      </c>
      <c r="O359" s="246">
        <v>0</v>
      </c>
      <c r="P359" s="248">
        <v>250000000</v>
      </c>
      <c r="Q359" s="245">
        <v>0</v>
      </c>
      <c r="R359" s="248">
        <v>0</v>
      </c>
      <c r="S359" s="248">
        <v>0</v>
      </c>
      <c r="T359" s="248">
        <v>0</v>
      </c>
      <c r="U359" s="248">
        <v>0</v>
      </c>
      <c r="V359" s="248">
        <v>0</v>
      </c>
      <c r="W359" s="248">
        <v>0</v>
      </c>
      <c r="X359" s="249">
        <v>0</v>
      </c>
      <c r="Y359" s="249">
        <v>0</v>
      </c>
      <c r="Z359" s="249"/>
      <c r="AA359" s="250"/>
      <c r="AB359" s="31"/>
      <c r="AC359" s="31"/>
      <c r="AD359" s="31"/>
    </row>
    <row r="360" spans="1:30" ht="47.45" customHeight="1" x14ac:dyDescent="0.25">
      <c r="A360" s="31" t="s">
        <v>981</v>
      </c>
      <c r="B360" s="31" t="s">
        <v>993</v>
      </c>
      <c r="C360" s="31" t="s">
        <v>994</v>
      </c>
      <c r="D360" s="31" t="s">
        <v>995</v>
      </c>
      <c r="E360" s="243">
        <v>2024002880024</v>
      </c>
      <c r="F360" s="244" t="s">
        <v>996</v>
      </c>
      <c r="G360" s="243" t="s">
        <v>997</v>
      </c>
      <c r="H360" s="243" t="s">
        <v>998</v>
      </c>
      <c r="I360" s="243" t="s">
        <v>391</v>
      </c>
      <c r="J360" s="245" t="s">
        <v>108</v>
      </c>
      <c r="K360" s="243">
        <v>3</v>
      </c>
      <c r="L360" s="246">
        <v>201000000</v>
      </c>
      <c r="M360" s="247" t="s">
        <v>141</v>
      </c>
      <c r="N360" s="246">
        <v>201000000</v>
      </c>
      <c r="O360" s="246">
        <v>0</v>
      </c>
      <c r="P360" s="248">
        <v>0</v>
      </c>
      <c r="Q360" s="245">
        <v>0</v>
      </c>
      <c r="R360" s="248">
        <v>0</v>
      </c>
      <c r="S360" s="248">
        <v>0</v>
      </c>
      <c r="T360" s="248">
        <v>0</v>
      </c>
      <c r="U360" s="248">
        <v>0</v>
      </c>
      <c r="V360" s="248">
        <v>0</v>
      </c>
      <c r="W360" s="248">
        <v>0</v>
      </c>
      <c r="X360" s="249">
        <v>0</v>
      </c>
      <c r="Y360" s="249">
        <v>0</v>
      </c>
      <c r="Z360" s="249"/>
      <c r="AA360" s="250"/>
      <c r="AB360" s="31"/>
      <c r="AC360" s="31"/>
      <c r="AD360" s="31"/>
    </row>
    <row r="361" spans="1:30" ht="47.45" customHeight="1" x14ac:dyDescent="0.25">
      <c r="A361" s="31" t="s">
        <v>981</v>
      </c>
      <c r="B361" s="31" t="s">
        <v>993</v>
      </c>
      <c r="C361" s="31" t="s">
        <v>994</v>
      </c>
      <c r="D361" s="31" t="s">
        <v>995</v>
      </c>
      <c r="E361" s="243">
        <v>2024002880024</v>
      </c>
      <c r="F361" s="244" t="s">
        <v>996</v>
      </c>
      <c r="G361" s="243" t="s">
        <v>997</v>
      </c>
      <c r="H361" s="243" t="s">
        <v>998</v>
      </c>
      <c r="I361" s="243" t="s">
        <v>391</v>
      </c>
      <c r="J361" s="245" t="s">
        <v>108</v>
      </c>
      <c r="K361" s="243">
        <v>3</v>
      </c>
      <c r="L361" s="246">
        <v>55000000</v>
      </c>
      <c r="M361" s="247" t="s">
        <v>314</v>
      </c>
      <c r="N361" s="246">
        <v>0</v>
      </c>
      <c r="O361" s="246">
        <v>0</v>
      </c>
      <c r="P361" s="248">
        <v>0</v>
      </c>
      <c r="Q361" s="245">
        <v>0</v>
      </c>
      <c r="R361" s="248">
        <v>0</v>
      </c>
      <c r="S361" s="248">
        <v>55000000</v>
      </c>
      <c r="T361" s="248">
        <v>0</v>
      </c>
      <c r="U361" s="248">
        <v>0</v>
      </c>
      <c r="V361" s="248">
        <v>0</v>
      </c>
      <c r="W361" s="248">
        <v>0</v>
      </c>
      <c r="X361" s="249">
        <v>0</v>
      </c>
      <c r="Y361" s="249">
        <v>0</v>
      </c>
      <c r="Z361" s="249"/>
      <c r="AA361" s="250"/>
      <c r="AB361" s="31"/>
      <c r="AC361" s="31"/>
      <c r="AD361" s="31"/>
    </row>
    <row r="362" spans="1:30" ht="47.45" customHeight="1" x14ac:dyDescent="0.25">
      <c r="A362" s="31" t="s">
        <v>981</v>
      </c>
      <c r="B362" s="31" t="s">
        <v>993</v>
      </c>
      <c r="C362" s="31" t="s">
        <v>994</v>
      </c>
      <c r="D362" s="31" t="s">
        <v>995</v>
      </c>
      <c r="E362" s="243">
        <v>2024002880024</v>
      </c>
      <c r="F362" s="244" t="s">
        <v>996</v>
      </c>
      <c r="G362" s="243" t="s">
        <v>997</v>
      </c>
      <c r="H362" s="243" t="s">
        <v>999</v>
      </c>
      <c r="I362" s="243" t="s">
        <v>1000</v>
      </c>
      <c r="J362" s="245" t="s">
        <v>108</v>
      </c>
      <c r="K362" s="243">
        <v>3</v>
      </c>
      <c r="L362" s="246">
        <v>200000000</v>
      </c>
      <c r="M362" s="247" t="s">
        <v>141</v>
      </c>
      <c r="N362" s="246">
        <v>0</v>
      </c>
      <c r="O362" s="246">
        <v>0</v>
      </c>
      <c r="P362" s="248">
        <v>0</v>
      </c>
      <c r="Q362" s="245">
        <v>100000000</v>
      </c>
      <c r="R362" s="248">
        <v>0</v>
      </c>
      <c r="S362" s="248">
        <v>0</v>
      </c>
      <c r="T362" s="248">
        <v>0</v>
      </c>
      <c r="U362" s="248">
        <v>0</v>
      </c>
      <c r="V362" s="248">
        <v>0</v>
      </c>
      <c r="W362" s="248">
        <v>0</v>
      </c>
      <c r="X362" s="249">
        <v>100000000</v>
      </c>
      <c r="Y362" s="249">
        <v>0</v>
      </c>
      <c r="Z362" s="249"/>
      <c r="AA362" s="250"/>
      <c r="AB362" s="31"/>
      <c r="AC362" s="31"/>
      <c r="AD362" s="31"/>
    </row>
    <row r="363" spans="1:30" ht="47.45" customHeight="1" x14ac:dyDescent="0.25">
      <c r="A363" s="31" t="s">
        <v>981</v>
      </c>
      <c r="B363" s="31" t="s">
        <v>993</v>
      </c>
      <c r="C363" s="31" t="s">
        <v>994</v>
      </c>
      <c r="D363" s="31" t="s">
        <v>995</v>
      </c>
      <c r="E363" s="243">
        <v>2024002880024</v>
      </c>
      <c r="F363" s="244" t="s">
        <v>996</v>
      </c>
      <c r="G363" s="243" t="s">
        <v>997</v>
      </c>
      <c r="H363" s="243" t="s">
        <v>1001</v>
      </c>
      <c r="I363" s="243" t="s">
        <v>1002</v>
      </c>
      <c r="J363" s="245" t="s">
        <v>108</v>
      </c>
      <c r="K363" s="243">
        <v>1</v>
      </c>
      <c r="L363" s="246">
        <v>0</v>
      </c>
      <c r="M363" s="247" t="s">
        <v>141</v>
      </c>
      <c r="N363" s="246">
        <v>0</v>
      </c>
      <c r="O363" s="246">
        <v>0</v>
      </c>
      <c r="P363" s="248">
        <v>0</v>
      </c>
      <c r="Q363" s="245">
        <v>0</v>
      </c>
      <c r="R363" s="248">
        <v>0</v>
      </c>
      <c r="S363" s="248">
        <v>0</v>
      </c>
      <c r="T363" s="248">
        <v>0</v>
      </c>
      <c r="U363" s="248">
        <v>0</v>
      </c>
      <c r="V363" s="248">
        <v>0</v>
      </c>
      <c r="W363" s="248">
        <v>0</v>
      </c>
      <c r="X363" s="249">
        <v>0</v>
      </c>
      <c r="Y363" s="249">
        <v>0</v>
      </c>
      <c r="Z363" s="249"/>
      <c r="AA363" s="250"/>
      <c r="AB363" s="31"/>
      <c r="AC363" s="31"/>
      <c r="AD363" s="31"/>
    </row>
    <row r="364" spans="1:30" ht="47.45" customHeight="1" x14ac:dyDescent="0.25">
      <c r="A364" s="31" t="s">
        <v>981</v>
      </c>
      <c r="B364" s="31" t="s">
        <v>993</v>
      </c>
      <c r="C364" s="31" t="s">
        <v>994</v>
      </c>
      <c r="D364" s="31" t="s">
        <v>995</v>
      </c>
      <c r="E364" s="243">
        <v>2024002880025</v>
      </c>
      <c r="F364" s="244" t="s">
        <v>1003</v>
      </c>
      <c r="G364" s="243" t="s">
        <v>1004</v>
      </c>
      <c r="H364" s="243" t="s">
        <v>1005</v>
      </c>
      <c r="I364" s="243" t="s">
        <v>969</v>
      </c>
      <c r="J364" s="245" t="s">
        <v>108</v>
      </c>
      <c r="K364" s="243">
        <v>2</v>
      </c>
      <c r="L364" s="246">
        <v>0</v>
      </c>
      <c r="M364" s="247" t="s">
        <v>141</v>
      </c>
      <c r="N364" s="246">
        <v>0</v>
      </c>
      <c r="O364" s="246">
        <v>0</v>
      </c>
      <c r="P364" s="248">
        <v>0</v>
      </c>
      <c r="Q364" s="245">
        <v>0</v>
      </c>
      <c r="R364" s="248">
        <v>0</v>
      </c>
      <c r="S364" s="248">
        <v>0</v>
      </c>
      <c r="T364" s="248">
        <v>0</v>
      </c>
      <c r="U364" s="248">
        <v>0</v>
      </c>
      <c r="V364" s="248">
        <v>0</v>
      </c>
      <c r="W364" s="248">
        <v>0</v>
      </c>
      <c r="X364" s="249">
        <v>0</v>
      </c>
      <c r="Y364" s="249">
        <v>0</v>
      </c>
      <c r="Z364" s="249"/>
      <c r="AA364" s="250"/>
      <c r="AB364" s="31"/>
      <c r="AC364" s="31"/>
      <c r="AD364" s="31"/>
    </row>
    <row r="365" spans="1:30" ht="47.45" customHeight="1" x14ac:dyDescent="0.25">
      <c r="A365" s="31" t="s">
        <v>981</v>
      </c>
      <c r="B365" s="31" t="s">
        <v>993</v>
      </c>
      <c r="C365" s="31" t="s">
        <v>994</v>
      </c>
      <c r="D365" s="31" t="s">
        <v>995</v>
      </c>
      <c r="E365" s="243">
        <v>2024002880025</v>
      </c>
      <c r="F365" s="244" t="s">
        <v>1003</v>
      </c>
      <c r="G365" s="243" t="s">
        <v>1004</v>
      </c>
      <c r="H365" s="243" t="s">
        <v>1006</v>
      </c>
      <c r="I365" s="243" t="s">
        <v>558</v>
      </c>
      <c r="J365" s="245" t="s">
        <v>108</v>
      </c>
      <c r="K365" s="243">
        <v>2</v>
      </c>
      <c r="L365" s="246">
        <v>0</v>
      </c>
      <c r="M365" s="247" t="s">
        <v>141</v>
      </c>
      <c r="N365" s="246">
        <v>0</v>
      </c>
      <c r="O365" s="246">
        <v>0</v>
      </c>
      <c r="P365" s="248">
        <v>0</v>
      </c>
      <c r="Q365" s="245">
        <v>0</v>
      </c>
      <c r="R365" s="248">
        <v>0</v>
      </c>
      <c r="S365" s="248">
        <v>0</v>
      </c>
      <c r="T365" s="248">
        <v>0</v>
      </c>
      <c r="U365" s="248">
        <v>0</v>
      </c>
      <c r="V365" s="248">
        <v>0</v>
      </c>
      <c r="W365" s="248">
        <v>0</v>
      </c>
      <c r="X365" s="249">
        <v>0</v>
      </c>
      <c r="Y365" s="249">
        <v>0</v>
      </c>
      <c r="Z365" s="249"/>
      <c r="AA365" s="250"/>
      <c r="AB365" s="31"/>
      <c r="AC365" s="31"/>
      <c r="AD365" s="31"/>
    </row>
    <row r="366" spans="1:30" ht="47.45" customHeight="1" x14ac:dyDescent="0.25">
      <c r="A366" s="31" t="s">
        <v>981</v>
      </c>
      <c r="B366" s="31" t="s">
        <v>993</v>
      </c>
      <c r="C366" s="31" t="s">
        <v>994</v>
      </c>
      <c r="D366" s="31" t="s">
        <v>995</v>
      </c>
      <c r="E366" s="243">
        <v>2024002880025</v>
      </c>
      <c r="F366" s="244" t="s">
        <v>1003</v>
      </c>
      <c r="G366" s="243" t="s">
        <v>1004</v>
      </c>
      <c r="H366" s="243" t="s">
        <v>1007</v>
      </c>
      <c r="I366" s="243" t="s">
        <v>1008</v>
      </c>
      <c r="J366" s="245" t="s">
        <v>108</v>
      </c>
      <c r="K366" s="243">
        <v>7</v>
      </c>
      <c r="L366" s="246">
        <v>33000000</v>
      </c>
      <c r="M366" s="247" t="s">
        <v>141</v>
      </c>
      <c r="N366" s="246">
        <v>0</v>
      </c>
      <c r="O366" s="246">
        <v>33000000</v>
      </c>
      <c r="P366" s="248">
        <v>0</v>
      </c>
      <c r="Q366" s="245">
        <v>0</v>
      </c>
      <c r="R366" s="248">
        <v>0</v>
      </c>
      <c r="S366" s="248">
        <v>0</v>
      </c>
      <c r="T366" s="248">
        <v>0</v>
      </c>
      <c r="U366" s="248">
        <v>0</v>
      </c>
      <c r="V366" s="248">
        <v>0</v>
      </c>
      <c r="W366" s="248">
        <v>0</v>
      </c>
      <c r="X366" s="249">
        <v>0</v>
      </c>
      <c r="Y366" s="249">
        <v>0</v>
      </c>
      <c r="Z366" s="249"/>
      <c r="AA366" s="250"/>
      <c r="AB366" s="31"/>
      <c r="AC366" s="31"/>
      <c r="AD366" s="31"/>
    </row>
    <row r="367" spans="1:30" ht="47.45" customHeight="1" x14ac:dyDescent="0.25">
      <c r="A367" s="31" t="s">
        <v>981</v>
      </c>
      <c r="B367" s="31" t="s">
        <v>993</v>
      </c>
      <c r="C367" s="31" t="s">
        <v>994</v>
      </c>
      <c r="D367" s="31" t="s">
        <v>995</v>
      </c>
      <c r="E367" s="243">
        <v>2024002880025</v>
      </c>
      <c r="F367" s="244" t="s">
        <v>1003</v>
      </c>
      <c r="G367" s="243" t="s">
        <v>1004</v>
      </c>
      <c r="H367" s="243" t="s">
        <v>1009</v>
      </c>
      <c r="I367" s="243" t="s">
        <v>128</v>
      </c>
      <c r="J367" s="245" t="s">
        <v>331</v>
      </c>
      <c r="K367" s="243">
        <v>9</v>
      </c>
      <c r="L367" s="246">
        <v>367000000</v>
      </c>
      <c r="M367" s="247" t="s">
        <v>141</v>
      </c>
      <c r="N367" s="246">
        <v>200000000</v>
      </c>
      <c r="O367" s="246">
        <v>167000000</v>
      </c>
      <c r="P367" s="248">
        <v>0</v>
      </c>
      <c r="Q367" s="245">
        <v>0</v>
      </c>
      <c r="R367" s="248">
        <v>0</v>
      </c>
      <c r="S367" s="248">
        <v>0</v>
      </c>
      <c r="T367" s="248">
        <v>0</v>
      </c>
      <c r="U367" s="248">
        <v>0</v>
      </c>
      <c r="V367" s="248">
        <v>0</v>
      </c>
      <c r="W367" s="248">
        <v>0</v>
      </c>
      <c r="X367" s="249">
        <v>0</v>
      </c>
      <c r="Y367" s="249">
        <v>0</v>
      </c>
      <c r="Z367" s="249"/>
      <c r="AA367" s="250"/>
      <c r="AB367" s="31"/>
      <c r="AC367" s="31"/>
      <c r="AD367" s="31"/>
    </row>
    <row r="368" spans="1:30" ht="47.45" customHeight="1" x14ac:dyDescent="0.25">
      <c r="A368" s="31" t="s">
        <v>981</v>
      </c>
      <c r="B368" s="31" t="s">
        <v>993</v>
      </c>
      <c r="C368" s="31" t="s">
        <v>994</v>
      </c>
      <c r="D368" s="31" t="s">
        <v>995</v>
      </c>
      <c r="E368" s="243">
        <v>2024002880023</v>
      </c>
      <c r="F368" s="244" t="s">
        <v>1010</v>
      </c>
      <c r="G368" s="243" t="s">
        <v>1011</v>
      </c>
      <c r="H368" s="243" t="s">
        <v>1012</v>
      </c>
      <c r="I368" s="243" t="s">
        <v>1013</v>
      </c>
      <c r="J368" s="245" t="s">
        <v>108</v>
      </c>
      <c r="K368" s="243">
        <v>1</v>
      </c>
      <c r="L368" s="246">
        <v>200000000</v>
      </c>
      <c r="M368" s="247" t="s">
        <v>141</v>
      </c>
      <c r="N368" s="246">
        <v>0</v>
      </c>
      <c r="O368" s="246">
        <v>0</v>
      </c>
      <c r="P368" s="248">
        <v>0</v>
      </c>
      <c r="Q368" s="245">
        <v>200000000</v>
      </c>
      <c r="R368" s="248">
        <v>0</v>
      </c>
      <c r="S368" s="248">
        <v>0</v>
      </c>
      <c r="T368" s="248">
        <v>0</v>
      </c>
      <c r="U368" s="248">
        <v>0</v>
      </c>
      <c r="V368" s="248">
        <v>0</v>
      </c>
      <c r="W368" s="248">
        <v>0</v>
      </c>
      <c r="X368" s="249">
        <v>0</v>
      </c>
      <c r="Y368" s="249">
        <v>0</v>
      </c>
      <c r="Z368" s="249"/>
      <c r="AA368" s="250"/>
      <c r="AB368" s="31"/>
      <c r="AC368" s="31"/>
      <c r="AD368" s="31"/>
    </row>
    <row r="369" spans="1:30" ht="47.45" customHeight="1" x14ac:dyDescent="0.25">
      <c r="A369" s="31" t="s">
        <v>981</v>
      </c>
      <c r="B369" s="31" t="s">
        <v>993</v>
      </c>
      <c r="C369" s="31" t="s">
        <v>994</v>
      </c>
      <c r="D369" s="31" t="s">
        <v>995</v>
      </c>
      <c r="E369" s="243">
        <v>2024002880023</v>
      </c>
      <c r="F369" s="244" t="s">
        <v>1010</v>
      </c>
      <c r="G369" s="243" t="s">
        <v>1014</v>
      </c>
      <c r="H369" s="243" t="s">
        <v>1014</v>
      </c>
      <c r="I369" s="243" t="s">
        <v>1015</v>
      </c>
      <c r="J369" s="245" t="s">
        <v>1016</v>
      </c>
      <c r="K369" s="243">
        <v>7</v>
      </c>
      <c r="L369" s="246">
        <v>200000000</v>
      </c>
      <c r="M369" s="247" t="s">
        <v>141</v>
      </c>
      <c r="N369" s="246">
        <v>200000000</v>
      </c>
      <c r="O369" s="246">
        <v>0</v>
      </c>
      <c r="P369" s="248">
        <v>0</v>
      </c>
      <c r="Q369" s="245">
        <v>0</v>
      </c>
      <c r="R369" s="248">
        <v>0</v>
      </c>
      <c r="S369" s="248">
        <v>0</v>
      </c>
      <c r="T369" s="248">
        <v>0</v>
      </c>
      <c r="U369" s="248">
        <v>0</v>
      </c>
      <c r="V369" s="248">
        <v>0</v>
      </c>
      <c r="W369" s="248">
        <v>0</v>
      </c>
      <c r="X369" s="249">
        <v>0</v>
      </c>
      <c r="Y369" s="249">
        <v>0</v>
      </c>
      <c r="Z369" s="249"/>
      <c r="AA369" s="250"/>
      <c r="AB369" s="31"/>
      <c r="AC369" s="31"/>
      <c r="AD369" s="31"/>
    </row>
    <row r="370" spans="1:30" ht="47.45" customHeight="1" x14ac:dyDescent="0.25">
      <c r="A370" s="31" t="s">
        <v>981</v>
      </c>
      <c r="B370" s="31" t="s">
        <v>993</v>
      </c>
      <c r="C370" s="31" t="s">
        <v>1017</v>
      </c>
      <c r="D370" s="31" t="s">
        <v>1018</v>
      </c>
      <c r="E370" s="243">
        <v>2024002880026</v>
      </c>
      <c r="F370" s="244" t="s">
        <v>1019</v>
      </c>
      <c r="G370" s="243" t="s">
        <v>1020</v>
      </c>
      <c r="H370" s="243" t="s">
        <v>1021</v>
      </c>
      <c r="I370" s="243" t="s">
        <v>349</v>
      </c>
      <c r="J370" s="245" t="s">
        <v>108</v>
      </c>
      <c r="K370" s="243">
        <v>2</v>
      </c>
      <c r="L370" s="246">
        <v>300000000</v>
      </c>
      <c r="M370" s="247" t="s">
        <v>141</v>
      </c>
      <c r="N370" s="246">
        <v>0</v>
      </c>
      <c r="O370" s="246">
        <v>0</v>
      </c>
      <c r="P370" s="248">
        <v>300000000</v>
      </c>
      <c r="Q370" s="245">
        <v>0</v>
      </c>
      <c r="R370" s="248">
        <v>0</v>
      </c>
      <c r="S370" s="248">
        <v>0</v>
      </c>
      <c r="T370" s="248">
        <v>0</v>
      </c>
      <c r="U370" s="248">
        <v>0</v>
      </c>
      <c r="V370" s="248">
        <v>0</v>
      </c>
      <c r="W370" s="248">
        <v>0</v>
      </c>
      <c r="X370" s="249">
        <v>0</v>
      </c>
      <c r="Y370" s="249">
        <v>0</v>
      </c>
      <c r="Z370" s="249"/>
      <c r="AA370" s="250"/>
      <c r="AB370" s="31"/>
      <c r="AC370" s="31"/>
      <c r="AD370" s="31"/>
    </row>
    <row r="371" spans="1:30" ht="47.45" customHeight="1" x14ac:dyDescent="0.25">
      <c r="A371" s="31" t="s">
        <v>981</v>
      </c>
      <c r="B371" s="31" t="s">
        <v>993</v>
      </c>
      <c r="C371" s="31" t="s">
        <v>1017</v>
      </c>
      <c r="D371" s="31" t="s">
        <v>1018</v>
      </c>
      <c r="E371" s="243">
        <v>2024002880129</v>
      </c>
      <c r="F371" s="244" t="s">
        <v>1022</v>
      </c>
      <c r="G371" s="243" t="s">
        <v>1023</v>
      </c>
      <c r="H371" s="243" t="s">
        <v>1024</v>
      </c>
      <c r="I371" s="243" t="s">
        <v>1025</v>
      </c>
      <c r="J371" s="245" t="s">
        <v>108</v>
      </c>
      <c r="K371" s="243">
        <v>4</v>
      </c>
      <c r="L371" s="246">
        <v>0</v>
      </c>
      <c r="M371" s="247" t="s">
        <v>141</v>
      </c>
      <c r="N371" s="246">
        <v>0</v>
      </c>
      <c r="O371" s="246">
        <v>0</v>
      </c>
      <c r="P371" s="248">
        <v>0</v>
      </c>
      <c r="Q371" s="245">
        <v>0</v>
      </c>
      <c r="R371" s="248">
        <v>0</v>
      </c>
      <c r="S371" s="248">
        <v>0</v>
      </c>
      <c r="T371" s="248">
        <v>0</v>
      </c>
      <c r="U371" s="248">
        <v>0</v>
      </c>
      <c r="V371" s="248">
        <v>0</v>
      </c>
      <c r="W371" s="248">
        <v>0</v>
      </c>
      <c r="X371" s="249">
        <v>0</v>
      </c>
      <c r="Y371" s="249">
        <v>0</v>
      </c>
      <c r="Z371" s="249"/>
      <c r="AA371" s="250"/>
      <c r="AB371" s="31"/>
      <c r="AC371" s="31"/>
      <c r="AD371" s="31"/>
    </row>
    <row r="372" spans="1:30" ht="47.45" customHeight="1" x14ac:dyDescent="0.25">
      <c r="A372" s="31" t="s">
        <v>981</v>
      </c>
      <c r="B372" s="31" t="s">
        <v>993</v>
      </c>
      <c r="C372" s="31" t="s">
        <v>1017</v>
      </c>
      <c r="D372" s="31" t="s">
        <v>1018</v>
      </c>
      <c r="E372" s="243">
        <v>2024002880129</v>
      </c>
      <c r="F372" s="244" t="s">
        <v>1022</v>
      </c>
      <c r="G372" s="243" t="s">
        <v>1026</v>
      </c>
      <c r="H372" s="243" t="s">
        <v>1027</v>
      </c>
      <c r="I372" s="243" t="s">
        <v>1028</v>
      </c>
      <c r="J372" s="245" t="s">
        <v>108</v>
      </c>
      <c r="K372" s="243">
        <v>10</v>
      </c>
      <c r="L372" s="246">
        <v>0</v>
      </c>
      <c r="M372" s="247" t="s">
        <v>141</v>
      </c>
      <c r="N372" s="246">
        <v>0</v>
      </c>
      <c r="O372" s="246">
        <v>0</v>
      </c>
      <c r="P372" s="248">
        <v>0</v>
      </c>
      <c r="Q372" s="245">
        <v>0</v>
      </c>
      <c r="R372" s="248">
        <v>0</v>
      </c>
      <c r="S372" s="248">
        <v>0</v>
      </c>
      <c r="T372" s="248">
        <v>0</v>
      </c>
      <c r="U372" s="248">
        <v>0</v>
      </c>
      <c r="V372" s="248">
        <v>0</v>
      </c>
      <c r="W372" s="248">
        <v>0</v>
      </c>
      <c r="X372" s="249">
        <v>0</v>
      </c>
      <c r="Y372" s="249">
        <v>0</v>
      </c>
      <c r="Z372" s="249"/>
      <c r="AA372" s="250"/>
      <c r="AB372" s="31"/>
      <c r="AC372" s="31"/>
      <c r="AD372" s="31"/>
    </row>
    <row r="373" spans="1:30" ht="47.45" customHeight="1" x14ac:dyDescent="0.25">
      <c r="A373" s="31" t="s">
        <v>981</v>
      </c>
      <c r="B373" s="31" t="s">
        <v>993</v>
      </c>
      <c r="C373" s="31" t="s">
        <v>1017</v>
      </c>
      <c r="D373" s="31" t="s">
        <v>1018</v>
      </c>
      <c r="E373" s="243">
        <v>2024002880129</v>
      </c>
      <c r="F373" s="244" t="s">
        <v>1022</v>
      </c>
      <c r="G373" s="243" t="s">
        <v>1029</v>
      </c>
      <c r="H373" s="243" t="s">
        <v>1030</v>
      </c>
      <c r="I373" s="243" t="s">
        <v>1031</v>
      </c>
      <c r="J373" s="245" t="s">
        <v>149</v>
      </c>
      <c r="K373" s="243">
        <v>1</v>
      </c>
      <c r="L373" s="246">
        <v>170000000</v>
      </c>
      <c r="M373" s="247" t="s">
        <v>141</v>
      </c>
      <c r="N373" s="246">
        <v>0</v>
      </c>
      <c r="O373" s="246">
        <v>0</v>
      </c>
      <c r="P373" s="248">
        <v>0</v>
      </c>
      <c r="Q373" s="245">
        <v>0</v>
      </c>
      <c r="R373" s="248">
        <v>0</v>
      </c>
      <c r="S373" s="248">
        <v>170000000</v>
      </c>
      <c r="T373" s="248">
        <v>0</v>
      </c>
      <c r="U373" s="248">
        <v>0</v>
      </c>
      <c r="V373" s="248">
        <v>0</v>
      </c>
      <c r="W373" s="248">
        <v>0</v>
      </c>
      <c r="X373" s="249">
        <v>0</v>
      </c>
      <c r="Y373" s="249">
        <v>0</v>
      </c>
      <c r="Z373" s="249"/>
      <c r="AA373" s="250"/>
      <c r="AB373" s="31"/>
      <c r="AC373" s="31"/>
      <c r="AD373" s="31"/>
    </row>
    <row r="374" spans="1:30" ht="47.45" customHeight="1" x14ac:dyDescent="0.25">
      <c r="A374" s="31" t="s">
        <v>981</v>
      </c>
      <c r="B374" s="31" t="s">
        <v>993</v>
      </c>
      <c r="C374" s="31" t="s">
        <v>1017</v>
      </c>
      <c r="D374" s="31" t="s">
        <v>1018</v>
      </c>
      <c r="E374" s="243">
        <v>2024002880129</v>
      </c>
      <c r="F374" s="244" t="s">
        <v>1022</v>
      </c>
      <c r="G374" s="243" t="s">
        <v>1029</v>
      </c>
      <c r="H374" s="243" t="s">
        <v>1032</v>
      </c>
      <c r="I374" s="243" t="s">
        <v>1033</v>
      </c>
      <c r="J374" s="245" t="s">
        <v>149</v>
      </c>
      <c r="K374" s="243">
        <v>1</v>
      </c>
      <c r="L374" s="246">
        <v>200000000</v>
      </c>
      <c r="M374" s="247" t="s">
        <v>141</v>
      </c>
      <c r="N374" s="246">
        <v>0</v>
      </c>
      <c r="O374" s="246">
        <v>0</v>
      </c>
      <c r="P374" s="248">
        <v>0</v>
      </c>
      <c r="Q374" s="245">
        <v>0</v>
      </c>
      <c r="R374" s="248">
        <v>0</v>
      </c>
      <c r="S374" s="248">
        <v>200000000</v>
      </c>
      <c r="T374" s="248">
        <v>0</v>
      </c>
      <c r="U374" s="248">
        <v>0</v>
      </c>
      <c r="V374" s="248">
        <v>0</v>
      </c>
      <c r="W374" s="248">
        <v>0</v>
      </c>
      <c r="X374" s="249">
        <v>0</v>
      </c>
      <c r="Y374" s="249">
        <v>0</v>
      </c>
      <c r="Z374" s="249"/>
      <c r="AA374" s="250"/>
      <c r="AB374" s="31"/>
      <c r="AC374" s="31"/>
      <c r="AD374" s="31"/>
    </row>
    <row r="375" spans="1:30" ht="47.45" customHeight="1" x14ac:dyDescent="0.25">
      <c r="A375" s="31" t="s">
        <v>981</v>
      </c>
      <c r="B375" s="31" t="s">
        <v>993</v>
      </c>
      <c r="C375" s="31" t="s">
        <v>1017</v>
      </c>
      <c r="D375" s="31" t="s">
        <v>1018</v>
      </c>
      <c r="E375" s="243">
        <v>2024002880129</v>
      </c>
      <c r="F375" s="244" t="s">
        <v>1022</v>
      </c>
      <c r="G375" s="243" t="s">
        <v>1026</v>
      </c>
      <c r="H375" s="243" t="s">
        <v>1026</v>
      </c>
      <c r="I375" s="243" t="s">
        <v>1034</v>
      </c>
      <c r="J375" s="245" t="s">
        <v>331</v>
      </c>
      <c r="K375" s="243">
        <v>20</v>
      </c>
      <c r="L375" s="246">
        <v>14000000</v>
      </c>
      <c r="M375" s="247" t="s">
        <v>141</v>
      </c>
      <c r="N375" s="246">
        <v>0</v>
      </c>
      <c r="O375" s="246">
        <v>0</v>
      </c>
      <c r="P375" s="248">
        <v>0</v>
      </c>
      <c r="Q375" s="245">
        <v>0</v>
      </c>
      <c r="R375" s="248">
        <v>0</v>
      </c>
      <c r="S375" s="248">
        <v>14000000</v>
      </c>
      <c r="T375" s="248">
        <v>0</v>
      </c>
      <c r="U375" s="248">
        <v>0</v>
      </c>
      <c r="V375" s="248">
        <v>0</v>
      </c>
      <c r="W375" s="248">
        <v>0</v>
      </c>
      <c r="X375" s="249">
        <v>0</v>
      </c>
      <c r="Y375" s="249">
        <v>0</v>
      </c>
      <c r="Z375" s="249"/>
      <c r="AA375" s="250"/>
      <c r="AB375" s="31"/>
      <c r="AC375" s="31"/>
      <c r="AD375" s="31"/>
    </row>
    <row r="376" spans="1:30" ht="47.45" customHeight="1" x14ac:dyDescent="0.25">
      <c r="A376" s="31" t="s">
        <v>981</v>
      </c>
      <c r="B376" s="31" t="s">
        <v>993</v>
      </c>
      <c r="C376" s="31" t="s">
        <v>1017</v>
      </c>
      <c r="D376" s="31" t="s">
        <v>1018</v>
      </c>
      <c r="E376" s="243">
        <v>2024002880129</v>
      </c>
      <c r="F376" s="244" t="s">
        <v>1022</v>
      </c>
      <c r="G376" s="243" t="s">
        <v>1029</v>
      </c>
      <c r="H376" s="243" t="s">
        <v>1029</v>
      </c>
      <c r="I376" s="243" t="s">
        <v>1035</v>
      </c>
      <c r="J376" s="245" t="s">
        <v>149</v>
      </c>
      <c r="K376" s="243">
        <v>52</v>
      </c>
      <c r="L376" s="246">
        <v>186000000</v>
      </c>
      <c r="M376" s="247" t="s">
        <v>141</v>
      </c>
      <c r="N376" s="246">
        <v>0</v>
      </c>
      <c r="O376" s="246">
        <v>100000000</v>
      </c>
      <c r="P376" s="248">
        <v>0</v>
      </c>
      <c r="Q376" s="245">
        <v>0</v>
      </c>
      <c r="R376" s="248">
        <v>0</v>
      </c>
      <c r="S376" s="248">
        <v>86000000</v>
      </c>
      <c r="T376" s="248">
        <v>0</v>
      </c>
      <c r="U376" s="248">
        <v>0</v>
      </c>
      <c r="V376" s="248">
        <v>0</v>
      </c>
      <c r="W376" s="248">
        <v>0</v>
      </c>
      <c r="X376" s="249">
        <v>0</v>
      </c>
      <c r="Y376" s="249">
        <v>0</v>
      </c>
      <c r="Z376" s="249"/>
      <c r="AA376" s="250"/>
      <c r="AB376" s="31"/>
      <c r="AC376" s="31"/>
      <c r="AD376" s="31"/>
    </row>
    <row r="377" spans="1:30" ht="47.45" customHeight="1" x14ac:dyDescent="0.25">
      <c r="A377" s="31" t="s">
        <v>981</v>
      </c>
      <c r="B377" s="31" t="s">
        <v>993</v>
      </c>
      <c r="C377" s="31" t="s">
        <v>1017</v>
      </c>
      <c r="D377" s="31" t="s">
        <v>1018</v>
      </c>
      <c r="E377" s="243">
        <v>2024002880129</v>
      </c>
      <c r="F377" s="244" t="s">
        <v>1022</v>
      </c>
      <c r="G377" s="243" t="s">
        <v>1029</v>
      </c>
      <c r="H377" s="243" t="s">
        <v>1036</v>
      </c>
      <c r="I377" s="243" t="s">
        <v>1037</v>
      </c>
      <c r="J377" s="245" t="s">
        <v>108</v>
      </c>
      <c r="K377" s="243">
        <v>10</v>
      </c>
      <c r="L377" s="246">
        <v>0</v>
      </c>
      <c r="M377" s="247" t="s">
        <v>141</v>
      </c>
      <c r="N377" s="246">
        <v>0</v>
      </c>
      <c r="O377" s="246">
        <v>0</v>
      </c>
      <c r="P377" s="248">
        <v>0</v>
      </c>
      <c r="Q377" s="245">
        <v>0</v>
      </c>
      <c r="R377" s="248">
        <v>0</v>
      </c>
      <c r="S377" s="248">
        <v>0</v>
      </c>
      <c r="T377" s="248">
        <v>0</v>
      </c>
      <c r="U377" s="248">
        <v>0</v>
      </c>
      <c r="V377" s="248">
        <v>0</v>
      </c>
      <c r="W377" s="248">
        <v>0</v>
      </c>
      <c r="X377" s="249">
        <v>0</v>
      </c>
      <c r="Y377" s="249">
        <v>0</v>
      </c>
      <c r="Z377" s="249"/>
      <c r="AA377" s="250"/>
      <c r="AB377" s="31"/>
      <c r="AC377" s="31"/>
      <c r="AD377" s="31"/>
    </row>
    <row r="378" spans="1:30" ht="47.45" customHeight="1" x14ac:dyDescent="0.25">
      <c r="A378" s="31" t="s">
        <v>981</v>
      </c>
      <c r="B378" s="31" t="s">
        <v>993</v>
      </c>
      <c r="C378" s="31" t="s">
        <v>1017</v>
      </c>
      <c r="D378" s="31" t="s">
        <v>1018</v>
      </c>
      <c r="E378" s="243">
        <v>2024002880027</v>
      </c>
      <c r="F378" s="244" t="s">
        <v>1038</v>
      </c>
      <c r="G378" s="243" t="s">
        <v>1039</v>
      </c>
      <c r="H378" s="243" t="s">
        <v>1040</v>
      </c>
      <c r="I378" s="243" t="s">
        <v>1041</v>
      </c>
      <c r="J378" s="245" t="s">
        <v>331</v>
      </c>
      <c r="K378" s="243">
        <v>200</v>
      </c>
      <c r="L378" s="246">
        <v>500000000</v>
      </c>
      <c r="M378" s="247" t="s">
        <v>141</v>
      </c>
      <c r="N378" s="246">
        <v>0</v>
      </c>
      <c r="O378" s="246">
        <v>0</v>
      </c>
      <c r="P378" s="248">
        <v>0</v>
      </c>
      <c r="Q378" s="245">
        <v>200000000</v>
      </c>
      <c r="R378" s="248">
        <v>300000000</v>
      </c>
      <c r="S378" s="248">
        <v>0</v>
      </c>
      <c r="T378" s="248">
        <v>0</v>
      </c>
      <c r="U378" s="248">
        <v>0</v>
      </c>
      <c r="V378" s="248">
        <v>0</v>
      </c>
      <c r="W378" s="248">
        <v>0</v>
      </c>
      <c r="X378" s="249">
        <v>0</v>
      </c>
      <c r="Y378" s="249">
        <v>0</v>
      </c>
      <c r="Z378" s="249"/>
      <c r="AA378" s="250"/>
      <c r="AB378" s="31"/>
      <c r="AC378" s="31"/>
      <c r="AD378" s="31"/>
    </row>
    <row r="379" spans="1:30" ht="47.45" customHeight="1" x14ac:dyDescent="0.25">
      <c r="A379" s="31" t="s">
        <v>981</v>
      </c>
      <c r="B379" s="31" t="s">
        <v>993</v>
      </c>
      <c r="C379" s="31" t="s">
        <v>1017</v>
      </c>
      <c r="D379" s="31" t="s">
        <v>1018</v>
      </c>
      <c r="E379" s="243">
        <v>2024002880027</v>
      </c>
      <c r="F379" s="244" t="s">
        <v>1038</v>
      </c>
      <c r="G379" s="243" t="s">
        <v>1039</v>
      </c>
      <c r="H379" s="243" t="s">
        <v>1040</v>
      </c>
      <c r="I379" s="243" t="s">
        <v>1041</v>
      </c>
      <c r="J379" s="245" t="s">
        <v>331</v>
      </c>
      <c r="K379" s="243">
        <v>200</v>
      </c>
      <c r="L379" s="246">
        <v>138000000</v>
      </c>
      <c r="M379" s="247" t="s">
        <v>314</v>
      </c>
      <c r="N379" s="246">
        <v>0</v>
      </c>
      <c r="O379" s="246">
        <v>0</v>
      </c>
      <c r="P379" s="248">
        <v>0</v>
      </c>
      <c r="Q379" s="245">
        <v>0</v>
      </c>
      <c r="R379" s="248">
        <v>138000000</v>
      </c>
      <c r="S379" s="248">
        <v>0</v>
      </c>
      <c r="T379" s="248">
        <v>0</v>
      </c>
      <c r="U379" s="248">
        <v>0</v>
      </c>
      <c r="V379" s="248">
        <v>0</v>
      </c>
      <c r="W379" s="248">
        <v>0</v>
      </c>
      <c r="X379" s="249">
        <v>0</v>
      </c>
      <c r="Y379" s="249">
        <v>0</v>
      </c>
      <c r="Z379" s="249"/>
      <c r="AA379" s="250"/>
      <c r="AB379" s="31"/>
      <c r="AC379" s="31"/>
      <c r="AD379" s="31"/>
    </row>
    <row r="380" spans="1:30" ht="47.45" customHeight="1" x14ac:dyDescent="0.25">
      <c r="A380" s="31" t="s">
        <v>981</v>
      </c>
      <c r="B380" s="31" t="s">
        <v>993</v>
      </c>
      <c r="C380" s="31" t="s">
        <v>994</v>
      </c>
      <c r="D380" s="31" t="s">
        <v>1042</v>
      </c>
      <c r="E380" s="243">
        <v>2024002880128</v>
      </c>
      <c r="F380" s="244" t="s">
        <v>1043</v>
      </c>
      <c r="G380" s="243" t="s">
        <v>1044</v>
      </c>
      <c r="H380" s="243" t="s">
        <v>1045</v>
      </c>
      <c r="I380" s="243" t="s">
        <v>1046</v>
      </c>
      <c r="J380" s="245" t="s">
        <v>149</v>
      </c>
      <c r="K380" s="243">
        <v>1</v>
      </c>
      <c r="L380" s="246">
        <v>300000000</v>
      </c>
      <c r="M380" s="247" t="s">
        <v>141</v>
      </c>
      <c r="N380" s="246">
        <v>0</v>
      </c>
      <c r="O380" s="246">
        <v>0</v>
      </c>
      <c r="P380" s="248">
        <v>0</v>
      </c>
      <c r="Q380" s="245">
        <v>300000000</v>
      </c>
      <c r="R380" s="248">
        <v>0</v>
      </c>
      <c r="S380" s="248">
        <v>0</v>
      </c>
      <c r="T380" s="248">
        <v>0</v>
      </c>
      <c r="U380" s="248">
        <v>0</v>
      </c>
      <c r="V380" s="248">
        <v>0</v>
      </c>
      <c r="W380" s="248">
        <v>0</v>
      </c>
      <c r="X380" s="249">
        <v>0</v>
      </c>
      <c r="Y380" s="249">
        <v>0</v>
      </c>
      <c r="Z380" s="249"/>
      <c r="AA380" s="250"/>
      <c r="AB380" s="31"/>
      <c r="AC380" s="31"/>
      <c r="AD380" s="31"/>
    </row>
    <row r="381" spans="1:30" ht="47.45" customHeight="1" x14ac:dyDescent="0.25">
      <c r="A381" s="31" t="s">
        <v>981</v>
      </c>
      <c r="B381" s="31" t="s">
        <v>993</v>
      </c>
      <c r="C381" s="31" t="s">
        <v>994</v>
      </c>
      <c r="D381" s="31" t="s">
        <v>1042</v>
      </c>
      <c r="E381" s="243">
        <v>2024002880128</v>
      </c>
      <c r="F381" s="244" t="s">
        <v>1043</v>
      </c>
      <c r="G381" s="243" t="s">
        <v>1047</v>
      </c>
      <c r="H381" s="243" t="s">
        <v>1048</v>
      </c>
      <c r="I381" s="243" t="s">
        <v>1049</v>
      </c>
      <c r="J381" s="245" t="s">
        <v>149</v>
      </c>
      <c r="K381" s="243">
        <v>1</v>
      </c>
      <c r="L381" s="246">
        <v>100000000</v>
      </c>
      <c r="M381" s="247" t="s">
        <v>141</v>
      </c>
      <c r="N381" s="246">
        <v>0</v>
      </c>
      <c r="O381" s="246">
        <v>0</v>
      </c>
      <c r="P381" s="248">
        <v>0</v>
      </c>
      <c r="Q381" s="245">
        <v>100000000</v>
      </c>
      <c r="R381" s="248">
        <v>0</v>
      </c>
      <c r="S381" s="248">
        <v>0</v>
      </c>
      <c r="T381" s="248">
        <v>0</v>
      </c>
      <c r="U381" s="248">
        <v>0</v>
      </c>
      <c r="V381" s="248">
        <v>0</v>
      </c>
      <c r="W381" s="248">
        <v>0</v>
      </c>
      <c r="X381" s="249">
        <v>0</v>
      </c>
      <c r="Y381" s="249">
        <v>0</v>
      </c>
      <c r="Z381" s="249"/>
      <c r="AA381" s="250"/>
      <c r="AB381" s="31"/>
      <c r="AC381" s="31"/>
      <c r="AD381" s="31"/>
    </row>
    <row r="382" spans="1:30" ht="47.45" customHeight="1" x14ac:dyDescent="0.25">
      <c r="A382" s="31" t="s">
        <v>981</v>
      </c>
      <c r="B382" s="31" t="s">
        <v>993</v>
      </c>
      <c r="C382" s="31" t="s">
        <v>994</v>
      </c>
      <c r="D382" s="31" t="s">
        <v>1042</v>
      </c>
      <c r="E382" s="243">
        <v>2024002880128</v>
      </c>
      <c r="F382" s="244" t="s">
        <v>1043</v>
      </c>
      <c r="G382" s="243" t="s">
        <v>1050</v>
      </c>
      <c r="H382" s="243" t="s">
        <v>1051</v>
      </c>
      <c r="I382" s="243" t="s">
        <v>391</v>
      </c>
      <c r="J382" s="245" t="s">
        <v>149</v>
      </c>
      <c r="K382" s="243">
        <v>1</v>
      </c>
      <c r="L382" s="246">
        <v>100000000</v>
      </c>
      <c r="M382" s="247" t="s">
        <v>141</v>
      </c>
      <c r="N382" s="246">
        <v>0</v>
      </c>
      <c r="O382" s="246">
        <v>100000000</v>
      </c>
      <c r="P382" s="248">
        <v>0</v>
      </c>
      <c r="Q382" s="245">
        <v>0</v>
      </c>
      <c r="R382" s="248">
        <v>0</v>
      </c>
      <c r="S382" s="248">
        <v>0</v>
      </c>
      <c r="T382" s="248">
        <v>0</v>
      </c>
      <c r="U382" s="248">
        <v>0</v>
      </c>
      <c r="V382" s="248">
        <v>0</v>
      </c>
      <c r="W382" s="248">
        <v>0</v>
      </c>
      <c r="X382" s="249">
        <v>0</v>
      </c>
      <c r="Y382" s="249">
        <v>0</v>
      </c>
      <c r="Z382" s="249"/>
      <c r="AA382" s="250"/>
      <c r="AB382" s="31"/>
      <c r="AC382" s="31"/>
      <c r="AD382" s="31"/>
    </row>
    <row r="383" spans="1:30" ht="47.45" customHeight="1" x14ac:dyDescent="0.25">
      <c r="A383" s="31" t="s">
        <v>981</v>
      </c>
      <c r="B383" s="31" t="s">
        <v>993</v>
      </c>
      <c r="C383" s="31" t="s">
        <v>994</v>
      </c>
      <c r="D383" s="31" t="s">
        <v>1042</v>
      </c>
      <c r="E383" s="243">
        <v>2024002880128</v>
      </c>
      <c r="F383" s="244" t="s">
        <v>1043</v>
      </c>
      <c r="G383" s="243" t="s">
        <v>1052</v>
      </c>
      <c r="H383" s="243" t="s">
        <v>1053</v>
      </c>
      <c r="I383" s="243" t="s">
        <v>1054</v>
      </c>
      <c r="J383" s="245" t="s">
        <v>108</v>
      </c>
      <c r="K383" s="243">
        <v>1</v>
      </c>
      <c r="L383" s="246">
        <v>100000000</v>
      </c>
      <c r="M383" s="247" t="s">
        <v>141</v>
      </c>
      <c r="N383" s="246">
        <v>0</v>
      </c>
      <c r="O383" s="246">
        <v>100000000</v>
      </c>
      <c r="P383" s="248">
        <v>0</v>
      </c>
      <c r="Q383" s="245">
        <v>0</v>
      </c>
      <c r="R383" s="248">
        <v>0</v>
      </c>
      <c r="S383" s="248">
        <v>0</v>
      </c>
      <c r="T383" s="248">
        <v>0</v>
      </c>
      <c r="U383" s="248">
        <v>0</v>
      </c>
      <c r="V383" s="248">
        <v>0</v>
      </c>
      <c r="W383" s="248">
        <v>0</v>
      </c>
      <c r="X383" s="249">
        <v>0</v>
      </c>
      <c r="Y383" s="249">
        <v>0</v>
      </c>
      <c r="Z383" s="249"/>
      <c r="AA383" s="250"/>
      <c r="AB383" s="31"/>
      <c r="AC383" s="31"/>
      <c r="AD383" s="31"/>
    </row>
    <row r="384" spans="1:30" ht="47.45" customHeight="1" x14ac:dyDescent="0.25">
      <c r="A384" s="31" t="s">
        <v>981</v>
      </c>
      <c r="B384" s="31" t="s">
        <v>993</v>
      </c>
      <c r="C384" s="31" t="s">
        <v>994</v>
      </c>
      <c r="D384" s="31" t="s">
        <v>1042</v>
      </c>
      <c r="E384" s="243">
        <v>2024002880128</v>
      </c>
      <c r="F384" s="244" t="s">
        <v>1043</v>
      </c>
      <c r="G384" s="243" t="s">
        <v>1055</v>
      </c>
      <c r="H384" s="243" t="s">
        <v>1055</v>
      </c>
      <c r="I384" s="243" t="s">
        <v>1056</v>
      </c>
      <c r="J384" s="245" t="s">
        <v>108</v>
      </c>
      <c r="K384" s="243">
        <v>1</v>
      </c>
      <c r="L384" s="246">
        <v>0</v>
      </c>
      <c r="M384" s="247" t="s">
        <v>141</v>
      </c>
      <c r="N384" s="246">
        <v>0</v>
      </c>
      <c r="O384" s="246">
        <v>0</v>
      </c>
      <c r="P384" s="248">
        <v>0</v>
      </c>
      <c r="Q384" s="245">
        <v>0</v>
      </c>
      <c r="R384" s="248">
        <v>0</v>
      </c>
      <c r="S384" s="248">
        <v>0</v>
      </c>
      <c r="T384" s="248">
        <v>0</v>
      </c>
      <c r="U384" s="248">
        <v>0</v>
      </c>
      <c r="V384" s="248">
        <v>0</v>
      </c>
      <c r="W384" s="248">
        <v>0</v>
      </c>
      <c r="X384" s="249">
        <v>0</v>
      </c>
      <c r="Y384" s="249">
        <v>0</v>
      </c>
      <c r="Z384" s="249"/>
      <c r="AA384" s="250"/>
      <c r="AB384" s="31"/>
      <c r="AC384" s="31"/>
      <c r="AD384" s="31"/>
    </row>
    <row r="385" spans="1:30" ht="47.45" customHeight="1" x14ac:dyDescent="0.25">
      <c r="A385" s="31" t="s">
        <v>981</v>
      </c>
      <c r="B385" s="31" t="s">
        <v>993</v>
      </c>
      <c r="C385" s="31" t="s">
        <v>994</v>
      </c>
      <c r="D385" s="31" t="s">
        <v>1042</v>
      </c>
      <c r="E385" s="243">
        <v>2024002880128</v>
      </c>
      <c r="F385" s="244" t="s">
        <v>1043</v>
      </c>
      <c r="G385" s="243" t="s">
        <v>1057</v>
      </c>
      <c r="H385" s="243" t="s">
        <v>1058</v>
      </c>
      <c r="I385" s="243" t="s">
        <v>1059</v>
      </c>
      <c r="J385" s="245" t="s">
        <v>149</v>
      </c>
      <c r="K385" s="243">
        <v>1</v>
      </c>
      <c r="L385" s="246">
        <v>0</v>
      </c>
      <c r="M385" s="247" t="s">
        <v>141</v>
      </c>
      <c r="N385" s="246">
        <v>0</v>
      </c>
      <c r="O385" s="246">
        <v>0</v>
      </c>
      <c r="P385" s="248">
        <v>0</v>
      </c>
      <c r="Q385" s="245">
        <v>0</v>
      </c>
      <c r="R385" s="248">
        <v>0</v>
      </c>
      <c r="S385" s="248">
        <v>0</v>
      </c>
      <c r="T385" s="248">
        <v>0</v>
      </c>
      <c r="U385" s="248">
        <v>0</v>
      </c>
      <c r="V385" s="248">
        <v>0</v>
      </c>
      <c r="W385" s="248">
        <v>0</v>
      </c>
      <c r="X385" s="249">
        <v>0</v>
      </c>
      <c r="Y385" s="249">
        <v>0</v>
      </c>
      <c r="Z385" s="249"/>
      <c r="AA385" s="250"/>
      <c r="AB385" s="31"/>
      <c r="AC385" s="31"/>
      <c r="AD385" s="31"/>
    </row>
    <row r="386" spans="1:30" ht="47.45" customHeight="1" x14ac:dyDescent="0.25">
      <c r="A386" s="31" t="s">
        <v>981</v>
      </c>
      <c r="B386" s="31" t="s">
        <v>1060</v>
      </c>
      <c r="C386" s="31" t="s">
        <v>1017</v>
      </c>
      <c r="D386" s="31" t="s">
        <v>1061</v>
      </c>
      <c r="E386" s="243">
        <v>2024002880035</v>
      </c>
      <c r="F386" s="244" t="s">
        <v>1062</v>
      </c>
      <c r="G386" s="243" t="s">
        <v>1063</v>
      </c>
      <c r="H386" s="243" t="s">
        <v>1064</v>
      </c>
      <c r="I386" s="243" t="s">
        <v>1065</v>
      </c>
      <c r="J386" s="245" t="s">
        <v>108</v>
      </c>
      <c r="K386" s="243">
        <v>3</v>
      </c>
      <c r="L386" s="246">
        <v>400000000</v>
      </c>
      <c r="M386" s="247" t="s">
        <v>141</v>
      </c>
      <c r="N386" s="246">
        <v>0</v>
      </c>
      <c r="O386" s="246">
        <v>0</v>
      </c>
      <c r="P386" s="248">
        <v>0</v>
      </c>
      <c r="Q386" s="245">
        <v>400000000</v>
      </c>
      <c r="R386" s="248">
        <v>0</v>
      </c>
      <c r="S386" s="248">
        <v>0</v>
      </c>
      <c r="T386" s="248">
        <v>0</v>
      </c>
      <c r="U386" s="248">
        <v>0</v>
      </c>
      <c r="V386" s="248">
        <v>0</v>
      </c>
      <c r="W386" s="248">
        <v>0</v>
      </c>
      <c r="X386" s="249">
        <v>0</v>
      </c>
      <c r="Y386" s="249">
        <v>0</v>
      </c>
      <c r="Z386" s="249"/>
      <c r="AA386" s="250"/>
      <c r="AB386" s="31"/>
      <c r="AC386" s="31"/>
      <c r="AD386" s="31"/>
    </row>
    <row r="387" spans="1:30" ht="47.45" customHeight="1" x14ac:dyDescent="0.25">
      <c r="A387" s="31" t="s">
        <v>981</v>
      </c>
      <c r="B387" s="31" t="s">
        <v>982</v>
      </c>
      <c r="C387" s="31" t="s">
        <v>983</v>
      </c>
      <c r="D387" s="31" t="s">
        <v>1066</v>
      </c>
      <c r="E387" s="243">
        <v>2024002880036</v>
      </c>
      <c r="F387" s="244" t="s">
        <v>1067</v>
      </c>
      <c r="G387" s="243" t="s">
        <v>1068</v>
      </c>
      <c r="H387" s="243" t="s">
        <v>1069</v>
      </c>
      <c r="I387" s="243" t="s">
        <v>1070</v>
      </c>
      <c r="J387" s="245" t="s">
        <v>108</v>
      </c>
      <c r="K387" s="243">
        <v>1</v>
      </c>
      <c r="L387" s="246">
        <v>200000000</v>
      </c>
      <c r="M387" s="247" t="s">
        <v>141</v>
      </c>
      <c r="N387" s="246">
        <v>0</v>
      </c>
      <c r="O387" s="246">
        <v>0</v>
      </c>
      <c r="P387" s="248">
        <v>200000000</v>
      </c>
      <c r="Q387" s="245">
        <v>0</v>
      </c>
      <c r="R387" s="248">
        <v>0</v>
      </c>
      <c r="S387" s="248">
        <v>0</v>
      </c>
      <c r="T387" s="248">
        <v>0</v>
      </c>
      <c r="U387" s="248">
        <v>0</v>
      </c>
      <c r="V387" s="248">
        <v>0</v>
      </c>
      <c r="W387" s="248">
        <v>0</v>
      </c>
      <c r="X387" s="249">
        <v>0</v>
      </c>
      <c r="Y387" s="249">
        <v>0</v>
      </c>
      <c r="Z387" s="249"/>
      <c r="AA387" s="250"/>
      <c r="AB387" s="31"/>
      <c r="AC387" s="31"/>
      <c r="AD387" s="31"/>
    </row>
    <row r="388" spans="1:30" ht="47.45" customHeight="1" x14ac:dyDescent="0.25">
      <c r="A388" s="31" t="s">
        <v>981</v>
      </c>
      <c r="B388" s="31" t="s">
        <v>982</v>
      </c>
      <c r="C388" s="31" t="s">
        <v>983</v>
      </c>
      <c r="D388" s="31" t="s">
        <v>1066</v>
      </c>
      <c r="E388" s="243">
        <v>2024002880036</v>
      </c>
      <c r="F388" s="244" t="s">
        <v>1067</v>
      </c>
      <c r="G388" s="243" t="s">
        <v>1068</v>
      </c>
      <c r="H388" s="243" t="s">
        <v>1069</v>
      </c>
      <c r="I388" s="243" t="s">
        <v>360</v>
      </c>
      <c r="J388" s="245" t="s">
        <v>108</v>
      </c>
      <c r="K388" s="243">
        <v>40</v>
      </c>
      <c r="L388" s="246">
        <v>300000000</v>
      </c>
      <c r="M388" s="247" t="s">
        <v>141</v>
      </c>
      <c r="N388" s="246">
        <v>0</v>
      </c>
      <c r="O388" s="246">
        <v>300000000</v>
      </c>
      <c r="P388" s="248">
        <v>0</v>
      </c>
      <c r="Q388" s="245">
        <v>0</v>
      </c>
      <c r="R388" s="248">
        <v>0</v>
      </c>
      <c r="S388" s="248">
        <v>0</v>
      </c>
      <c r="T388" s="248">
        <v>0</v>
      </c>
      <c r="U388" s="248">
        <v>0</v>
      </c>
      <c r="V388" s="248">
        <v>0</v>
      </c>
      <c r="W388" s="248">
        <v>0</v>
      </c>
      <c r="X388" s="249">
        <v>0</v>
      </c>
      <c r="Y388" s="249">
        <v>0</v>
      </c>
      <c r="Z388" s="249"/>
      <c r="AA388" s="250"/>
      <c r="AB388" s="31"/>
      <c r="AC388" s="31"/>
      <c r="AD388" s="31"/>
    </row>
    <row r="389" spans="1:30" ht="47.45" customHeight="1" x14ac:dyDescent="0.25">
      <c r="A389" s="31" t="s">
        <v>981</v>
      </c>
      <c r="B389" s="31" t="s">
        <v>982</v>
      </c>
      <c r="C389" s="31" t="s">
        <v>983</v>
      </c>
      <c r="D389" s="31" t="s">
        <v>1071</v>
      </c>
      <c r="E389" s="243">
        <v>2024002880037</v>
      </c>
      <c r="F389" s="244" t="s">
        <v>1072</v>
      </c>
      <c r="G389" s="243" t="s">
        <v>1073</v>
      </c>
      <c r="H389" s="243" t="s">
        <v>1074</v>
      </c>
      <c r="I389" s="243" t="s">
        <v>1075</v>
      </c>
      <c r="J389" s="245" t="s">
        <v>149</v>
      </c>
      <c r="K389" s="243">
        <v>1</v>
      </c>
      <c r="L389" s="246">
        <v>394000000</v>
      </c>
      <c r="M389" s="247" t="s">
        <v>141</v>
      </c>
      <c r="N389" s="246">
        <v>230000000</v>
      </c>
      <c r="O389" s="246">
        <v>0</v>
      </c>
      <c r="P389" s="248">
        <v>0</v>
      </c>
      <c r="Q389" s="245">
        <v>164000000</v>
      </c>
      <c r="R389" s="248">
        <v>0</v>
      </c>
      <c r="S389" s="248">
        <v>0</v>
      </c>
      <c r="T389" s="248">
        <v>0</v>
      </c>
      <c r="U389" s="248">
        <v>0</v>
      </c>
      <c r="V389" s="248">
        <v>0</v>
      </c>
      <c r="W389" s="248">
        <v>0</v>
      </c>
      <c r="X389" s="249">
        <v>0</v>
      </c>
      <c r="Y389" s="249">
        <v>0</v>
      </c>
      <c r="Z389" s="249"/>
      <c r="AA389" s="250"/>
      <c r="AB389" s="31"/>
      <c r="AC389" s="31"/>
      <c r="AD389" s="31"/>
    </row>
    <row r="390" spans="1:30" ht="47.45" customHeight="1" x14ac:dyDescent="0.25">
      <c r="A390" s="31" t="s">
        <v>981</v>
      </c>
      <c r="B390" s="31" t="s">
        <v>982</v>
      </c>
      <c r="C390" s="31" t="s">
        <v>983</v>
      </c>
      <c r="D390" s="31" t="s">
        <v>1071</v>
      </c>
      <c r="E390" s="243">
        <v>2024002880037</v>
      </c>
      <c r="F390" s="244" t="s">
        <v>1072</v>
      </c>
      <c r="G390" s="243" t="s">
        <v>1073</v>
      </c>
      <c r="H390" s="243" t="s">
        <v>1074</v>
      </c>
      <c r="I390" s="243" t="s">
        <v>1075</v>
      </c>
      <c r="J390" s="245" t="s">
        <v>149</v>
      </c>
      <c r="K390" s="243">
        <v>1</v>
      </c>
      <c r="L390" s="246">
        <v>8000000</v>
      </c>
      <c r="M390" s="247" t="s">
        <v>314</v>
      </c>
      <c r="N390" s="246">
        <v>0</v>
      </c>
      <c r="O390" s="246">
        <v>0</v>
      </c>
      <c r="P390" s="248">
        <v>0</v>
      </c>
      <c r="Q390" s="245">
        <v>8000000</v>
      </c>
      <c r="R390" s="248">
        <v>0</v>
      </c>
      <c r="S390" s="248">
        <v>0</v>
      </c>
      <c r="T390" s="248">
        <v>0</v>
      </c>
      <c r="U390" s="248">
        <v>0</v>
      </c>
      <c r="V390" s="248">
        <v>0</v>
      </c>
      <c r="W390" s="248">
        <v>0</v>
      </c>
      <c r="X390" s="249">
        <v>0</v>
      </c>
      <c r="Y390" s="249">
        <v>0</v>
      </c>
      <c r="Z390" s="249"/>
      <c r="AA390" s="250"/>
      <c r="AB390" s="31"/>
      <c r="AC390" s="31"/>
      <c r="AD390" s="31"/>
    </row>
    <row r="391" spans="1:30" ht="47.45" customHeight="1" x14ac:dyDescent="0.25">
      <c r="A391" s="31" t="s">
        <v>981</v>
      </c>
      <c r="B391" s="31" t="s">
        <v>982</v>
      </c>
      <c r="C391" s="31" t="s">
        <v>983</v>
      </c>
      <c r="D391" s="31" t="s">
        <v>1071</v>
      </c>
      <c r="E391" s="243">
        <v>2024002880037</v>
      </c>
      <c r="F391" s="244" t="s">
        <v>1072</v>
      </c>
      <c r="G391" s="243" t="s">
        <v>1076</v>
      </c>
      <c r="H391" s="243" t="s">
        <v>1074</v>
      </c>
      <c r="I391" s="243" t="s">
        <v>1075</v>
      </c>
      <c r="J391" s="245" t="s">
        <v>149</v>
      </c>
      <c r="K391" s="243">
        <v>1</v>
      </c>
      <c r="L391" s="246">
        <v>36000000</v>
      </c>
      <c r="M391" s="247" t="s">
        <v>141</v>
      </c>
      <c r="N391" s="246">
        <v>0</v>
      </c>
      <c r="O391" s="246">
        <v>0</v>
      </c>
      <c r="P391" s="248">
        <v>0</v>
      </c>
      <c r="Q391" s="245">
        <v>36000000</v>
      </c>
      <c r="R391" s="248">
        <v>0</v>
      </c>
      <c r="S391" s="248">
        <v>0</v>
      </c>
      <c r="T391" s="248">
        <v>0</v>
      </c>
      <c r="U391" s="248">
        <v>0</v>
      </c>
      <c r="V391" s="248">
        <v>0</v>
      </c>
      <c r="W391" s="248">
        <v>0</v>
      </c>
      <c r="X391" s="249">
        <v>0</v>
      </c>
      <c r="Y391" s="249">
        <v>0</v>
      </c>
      <c r="Z391" s="249"/>
      <c r="AA391" s="250"/>
      <c r="AB391" s="31"/>
      <c r="AC391" s="31"/>
      <c r="AD391" s="31"/>
    </row>
    <row r="392" spans="1:30" ht="47.45" customHeight="1" x14ac:dyDescent="0.25">
      <c r="A392" s="31" t="s">
        <v>981</v>
      </c>
      <c r="B392" s="31" t="s">
        <v>982</v>
      </c>
      <c r="C392" s="31" t="s">
        <v>983</v>
      </c>
      <c r="D392" s="31" t="s">
        <v>1071</v>
      </c>
      <c r="E392" s="243">
        <v>2024002880037</v>
      </c>
      <c r="F392" s="244" t="s">
        <v>1072</v>
      </c>
      <c r="G392" s="243" t="s">
        <v>1077</v>
      </c>
      <c r="H392" s="243" t="s">
        <v>1074</v>
      </c>
      <c r="I392" s="243" t="s">
        <v>1075</v>
      </c>
      <c r="J392" s="245" t="s">
        <v>149</v>
      </c>
      <c r="K392" s="243">
        <v>1</v>
      </c>
      <c r="L392" s="246">
        <v>0</v>
      </c>
      <c r="M392" s="247" t="s">
        <v>141</v>
      </c>
      <c r="N392" s="246">
        <v>0</v>
      </c>
      <c r="O392" s="246">
        <v>0</v>
      </c>
      <c r="P392" s="248">
        <v>0</v>
      </c>
      <c r="Q392" s="245">
        <v>0</v>
      </c>
      <c r="R392" s="248">
        <v>0</v>
      </c>
      <c r="S392" s="248">
        <v>0</v>
      </c>
      <c r="T392" s="248">
        <v>0</v>
      </c>
      <c r="U392" s="248">
        <v>0</v>
      </c>
      <c r="V392" s="248">
        <v>0</v>
      </c>
      <c r="W392" s="248">
        <v>0</v>
      </c>
      <c r="X392" s="249">
        <v>0</v>
      </c>
      <c r="Y392" s="249">
        <v>0</v>
      </c>
      <c r="Z392" s="249"/>
      <c r="AA392" s="250"/>
      <c r="AB392" s="31"/>
      <c r="AC392" s="31"/>
      <c r="AD392" s="31"/>
    </row>
    <row r="393" spans="1:30" ht="47.45" customHeight="1" x14ac:dyDescent="0.25">
      <c r="A393" s="31" t="s">
        <v>1078</v>
      </c>
      <c r="B393" s="31" t="s">
        <v>1079</v>
      </c>
      <c r="C393" s="31" t="s">
        <v>1080</v>
      </c>
      <c r="D393" s="31" t="s">
        <v>1081</v>
      </c>
      <c r="E393" s="243">
        <v>2024002880022</v>
      </c>
      <c r="F393" s="244" t="s">
        <v>1082</v>
      </c>
      <c r="G393" s="243" t="s">
        <v>1083</v>
      </c>
      <c r="H393" s="243" t="s">
        <v>1084</v>
      </c>
      <c r="I393" s="243" t="s">
        <v>1085</v>
      </c>
      <c r="J393" s="245" t="s">
        <v>108</v>
      </c>
      <c r="K393" s="243">
        <v>6</v>
      </c>
      <c r="L393" s="246">
        <v>848372784</v>
      </c>
      <c r="M393" s="247" t="s">
        <v>1086</v>
      </c>
      <c r="N393" s="246"/>
      <c r="O393" s="246"/>
      <c r="P393" s="248">
        <v>84837278.400000006</v>
      </c>
      <c r="Q393" s="245">
        <v>84837278.400000006</v>
      </c>
      <c r="R393" s="248">
        <v>84837278.400000006</v>
      </c>
      <c r="S393" s="248">
        <v>84837278.400000006</v>
      </c>
      <c r="T393" s="248">
        <v>84837278.400000006</v>
      </c>
      <c r="U393" s="248">
        <v>84837278.400000006</v>
      </c>
      <c r="V393" s="248">
        <v>424186392</v>
      </c>
      <c r="W393" s="248">
        <v>84837278.400000006</v>
      </c>
      <c r="X393" s="249">
        <v>84837278.400000006</v>
      </c>
      <c r="Y393" s="249">
        <v>424186392</v>
      </c>
      <c r="Z393" s="249"/>
      <c r="AA393" s="250"/>
      <c r="AB393" s="31"/>
      <c r="AC393" s="31"/>
      <c r="AD393" s="31"/>
    </row>
    <row r="394" spans="1:30" ht="47.45" customHeight="1" x14ac:dyDescent="0.25">
      <c r="A394" s="31" t="s">
        <v>1078</v>
      </c>
      <c r="B394" s="31" t="s">
        <v>1079</v>
      </c>
      <c r="C394" s="31" t="s">
        <v>1080</v>
      </c>
      <c r="D394" s="31" t="s">
        <v>1081</v>
      </c>
      <c r="E394" s="243">
        <v>2024002880022</v>
      </c>
      <c r="F394" s="244" t="s">
        <v>1082</v>
      </c>
      <c r="G394" s="243" t="s">
        <v>1083</v>
      </c>
      <c r="H394" s="243" t="s">
        <v>1087</v>
      </c>
      <c r="I394" s="243" t="s">
        <v>799</v>
      </c>
      <c r="J394" s="245" t="s">
        <v>108</v>
      </c>
      <c r="K394" s="243">
        <v>20</v>
      </c>
      <c r="L394" s="246">
        <v>1257861326</v>
      </c>
      <c r="M394" s="247" t="s">
        <v>1088</v>
      </c>
      <c r="N394" s="246"/>
      <c r="O394" s="246"/>
      <c r="P394" s="248">
        <v>125786132.59999999</v>
      </c>
      <c r="Q394" s="245">
        <v>125786132.59999999</v>
      </c>
      <c r="R394" s="248">
        <v>125786132.59999999</v>
      </c>
      <c r="S394" s="248">
        <v>125786132.59999999</v>
      </c>
      <c r="T394" s="248">
        <v>125786132.59999999</v>
      </c>
      <c r="U394" s="248">
        <v>200000000</v>
      </c>
      <c r="V394" s="248">
        <v>230000000</v>
      </c>
      <c r="W394" s="248">
        <v>250000000</v>
      </c>
      <c r="X394" s="249">
        <v>270000000</v>
      </c>
      <c r="Y394" s="249">
        <v>307861326</v>
      </c>
      <c r="Z394" s="249"/>
      <c r="AA394" s="250"/>
      <c r="AB394" s="31"/>
      <c r="AC394" s="31"/>
      <c r="AD394" s="31"/>
    </row>
    <row r="395" spans="1:30" ht="47.45" customHeight="1" x14ac:dyDescent="0.25">
      <c r="A395" s="31" t="s">
        <v>1078</v>
      </c>
      <c r="B395" s="31" t="s">
        <v>1079</v>
      </c>
      <c r="C395" s="31" t="s">
        <v>1080</v>
      </c>
      <c r="D395" s="31" t="s">
        <v>1089</v>
      </c>
      <c r="E395" s="243">
        <v>2024002880022</v>
      </c>
      <c r="F395" s="244" t="s">
        <v>1082</v>
      </c>
      <c r="G395" s="243" t="s">
        <v>1083</v>
      </c>
      <c r="H395" s="243" t="s">
        <v>1090</v>
      </c>
      <c r="I395" s="243" t="s">
        <v>799</v>
      </c>
      <c r="J395" s="245" t="s">
        <v>108</v>
      </c>
      <c r="K395" s="243">
        <v>10</v>
      </c>
      <c r="L395" s="246">
        <v>679521632</v>
      </c>
      <c r="M395" s="247" t="s">
        <v>1091</v>
      </c>
      <c r="N395" s="246"/>
      <c r="O395" s="246"/>
      <c r="P395" s="248">
        <v>67952163.200000003</v>
      </c>
      <c r="Q395" s="245">
        <v>67952163.200000003</v>
      </c>
      <c r="R395" s="248">
        <v>67952163.200000003</v>
      </c>
      <c r="S395" s="248">
        <v>100000000</v>
      </c>
      <c r="T395" s="248">
        <v>120000000</v>
      </c>
      <c r="U395" s="248">
        <v>140000000</v>
      </c>
      <c r="V395" s="248">
        <v>150000000</v>
      </c>
      <c r="W395" s="248">
        <v>169521632</v>
      </c>
      <c r="X395" s="249">
        <v>67952163.200000003</v>
      </c>
      <c r="Y395" s="249">
        <v>67952163.200000003</v>
      </c>
      <c r="Z395" s="249"/>
      <c r="AA395" s="250"/>
      <c r="AB395" s="31"/>
      <c r="AC395" s="31"/>
      <c r="AD395" s="31"/>
    </row>
    <row r="396" spans="1:30" ht="47.45" customHeight="1" x14ac:dyDescent="0.25">
      <c r="A396" s="31" t="s">
        <v>1078</v>
      </c>
      <c r="B396" s="31" t="s">
        <v>1079</v>
      </c>
      <c r="C396" s="31" t="s">
        <v>1080</v>
      </c>
      <c r="D396" s="31" t="s">
        <v>1092</v>
      </c>
      <c r="E396" s="243">
        <v>2024002880022</v>
      </c>
      <c r="F396" s="244" t="s">
        <v>1082</v>
      </c>
      <c r="G396" s="243" t="s">
        <v>1083</v>
      </c>
      <c r="H396" s="243" t="s">
        <v>1093</v>
      </c>
      <c r="I396" s="243" t="s">
        <v>799</v>
      </c>
      <c r="J396" s="245" t="s">
        <v>108</v>
      </c>
      <c r="K396" s="243">
        <v>15</v>
      </c>
      <c r="L396" s="246">
        <v>1287729880</v>
      </c>
      <c r="M396" s="247" t="s">
        <v>1094</v>
      </c>
      <c r="N396" s="246"/>
      <c r="O396" s="246"/>
      <c r="P396" s="248">
        <v>128772988</v>
      </c>
      <c r="Q396" s="245">
        <v>128772988</v>
      </c>
      <c r="R396" s="248">
        <v>128772988</v>
      </c>
      <c r="S396" s="248">
        <v>183961414</v>
      </c>
      <c r="T396" s="248">
        <v>183961414</v>
      </c>
      <c r="U396" s="248">
        <v>183961414</v>
      </c>
      <c r="V396" s="248">
        <v>183961414</v>
      </c>
      <c r="W396" s="248">
        <v>183961414</v>
      </c>
      <c r="X396" s="249">
        <v>183961414</v>
      </c>
      <c r="Y396" s="249">
        <v>183961414</v>
      </c>
      <c r="Z396" s="249"/>
      <c r="AA396" s="250"/>
      <c r="AB396" s="31"/>
      <c r="AC396" s="31"/>
      <c r="AD396" s="31"/>
    </row>
    <row r="397" spans="1:30" ht="47.45" customHeight="1" x14ac:dyDescent="0.25">
      <c r="A397" s="31" t="s">
        <v>1078</v>
      </c>
      <c r="B397" s="31" t="s">
        <v>1079</v>
      </c>
      <c r="C397" s="31" t="s">
        <v>1080</v>
      </c>
      <c r="D397" s="31" t="s">
        <v>1092</v>
      </c>
      <c r="E397" s="243">
        <v>2024002880022</v>
      </c>
      <c r="F397" s="244" t="s">
        <v>1082</v>
      </c>
      <c r="G397" s="243" t="s">
        <v>1083</v>
      </c>
      <c r="H397" s="243" t="s">
        <v>1095</v>
      </c>
      <c r="I397" s="243" t="s">
        <v>1096</v>
      </c>
      <c r="J397" s="245" t="s">
        <v>149</v>
      </c>
      <c r="K397" s="243">
        <v>1</v>
      </c>
      <c r="L397" s="246">
        <v>1869321756</v>
      </c>
      <c r="M397" s="247" t="s">
        <v>141</v>
      </c>
      <c r="N397" s="246"/>
      <c r="O397" s="246"/>
      <c r="P397" s="248">
        <v>186932175.59999999</v>
      </c>
      <c r="Q397" s="245">
        <v>186932175.59999999</v>
      </c>
      <c r="R397" s="248">
        <v>267045965</v>
      </c>
      <c r="S397" s="248">
        <v>267045965</v>
      </c>
      <c r="T397" s="248">
        <v>267045965</v>
      </c>
      <c r="U397" s="248">
        <v>267045965</v>
      </c>
      <c r="V397" s="248">
        <v>267045965</v>
      </c>
      <c r="W397" s="248">
        <v>267045965</v>
      </c>
      <c r="X397" s="249">
        <v>267045966</v>
      </c>
      <c r="Y397" s="249">
        <v>186932175.59999999</v>
      </c>
      <c r="Z397" s="249"/>
      <c r="AA397" s="250"/>
      <c r="AB397" s="31"/>
      <c r="AC397" s="31"/>
      <c r="AD397" s="31"/>
    </row>
    <row r="398" spans="1:30" ht="47.45" customHeight="1" x14ac:dyDescent="0.25">
      <c r="A398" s="31" t="s">
        <v>1078</v>
      </c>
      <c r="B398" s="31" t="s">
        <v>1079</v>
      </c>
      <c r="C398" s="31" t="s">
        <v>1080</v>
      </c>
      <c r="D398" s="31" t="s">
        <v>1092</v>
      </c>
      <c r="E398" s="243">
        <v>2024002880022</v>
      </c>
      <c r="F398" s="244" t="s">
        <v>1082</v>
      </c>
      <c r="G398" s="243" t="s">
        <v>1083</v>
      </c>
      <c r="H398" s="243" t="s">
        <v>1097</v>
      </c>
      <c r="I398" s="243" t="s">
        <v>799</v>
      </c>
      <c r="J398" s="245" t="s">
        <v>149</v>
      </c>
      <c r="K398" s="243">
        <v>1</v>
      </c>
      <c r="L398" s="246">
        <v>1255202859</v>
      </c>
      <c r="M398" s="247" t="s">
        <v>141</v>
      </c>
      <c r="N398" s="246"/>
      <c r="O398" s="246"/>
      <c r="P398" s="248">
        <v>125520285.90000001</v>
      </c>
      <c r="Q398" s="245">
        <v>125520285.90000001</v>
      </c>
      <c r="R398" s="248">
        <v>125520285.90000001</v>
      </c>
      <c r="S398" s="248">
        <v>125520285.90000001</v>
      </c>
      <c r="T398" s="248">
        <v>125520285.90000001</v>
      </c>
      <c r="U398" s="248">
        <v>251040572</v>
      </c>
      <c r="V398" s="248">
        <v>251040572</v>
      </c>
      <c r="W398" s="248">
        <v>251040572</v>
      </c>
      <c r="X398" s="249">
        <v>251040572</v>
      </c>
      <c r="Y398" s="249">
        <v>251040571</v>
      </c>
      <c r="Z398" s="249"/>
      <c r="AA398" s="250"/>
      <c r="AB398" s="31"/>
      <c r="AC398" s="31"/>
      <c r="AD398" s="31"/>
    </row>
    <row r="399" spans="1:30" ht="47.45" customHeight="1" x14ac:dyDescent="0.25">
      <c r="A399" s="31" t="s">
        <v>1098</v>
      </c>
      <c r="B399" s="31" t="s">
        <v>384</v>
      </c>
      <c r="C399" s="31" t="s">
        <v>385</v>
      </c>
      <c r="D399" s="31" t="s">
        <v>1099</v>
      </c>
      <c r="E399" s="243">
        <v>2024002880133</v>
      </c>
      <c r="F399" s="244" t="s">
        <v>1100</v>
      </c>
      <c r="G399" s="243" t="s">
        <v>1101</v>
      </c>
      <c r="H399" s="243" t="s">
        <v>1102</v>
      </c>
      <c r="I399" s="243" t="s">
        <v>1103</v>
      </c>
      <c r="J399" s="245" t="s">
        <v>149</v>
      </c>
      <c r="K399" s="243">
        <v>1</v>
      </c>
      <c r="L399" s="246">
        <v>127300000</v>
      </c>
      <c r="M399" s="247" t="s">
        <v>1104</v>
      </c>
      <c r="N399" s="246">
        <v>0</v>
      </c>
      <c r="O399" s="246">
        <v>5652467.0999999996</v>
      </c>
      <c r="P399" s="248">
        <v>5652467.0999999996</v>
      </c>
      <c r="Q399" s="245">
        <v>5652467.0999999996</v>
      </c>
      <c r="R399" s="248">
        <v>5652467.0999999996</v>
      </c>
      <c r="S399" s="248">
        <v>5652467.0999999996</v>
      </c>
      <c r="T399" s="248">
        <v>5652467.0999999996</v>
      </c>
      <c r="U399" s="248">
        <v>18618794.100000001</v>
      </c>
      <c r="V399" s="248">
        <v>18618794.100000001</v>
      </c>
      <c r="W399" s="248">
        <v>18618794.100000001</v>
      </c>
      <c r="X399" s="249">
        <v>18618794.100000001</v>
      </c>
      <c r="Y399" s="249">
        <v>18910021</v>
      </c>
      <c r="Z399" s="249"/>
      <c r="AA399" s="250"/>
      <c r="AB399" s="31"/>
      <c r="AC399" s="31"/>
      <c r="AD399" s="31"/>
    </row>
    <row r="400" spans="1:30" ht="47.45" customHeight="1" x14ac:dyDescent="0.25">
      <c r="A400" s="31" t="s">
        <v>1098</v>
      </c>
      <c r="B400" s="31" t="s">
        <v>384</v>
      </c>
      <c r="C400" s="31" t="s">
        <v>385</v>
      </c>
      <c r="D400" s="31" t="s">
        <v>386</v>
      </c>
      <c r="E400" s="243">
        <v>2024002880015</v>
      </c>
      <c r="F400" s="244" t="s">
        <v>1105</v>
      </c>
      <c r="G400" s="243" t="s">
        <v>1106</v>
      </c>
      <c r="H400" s="243" t="s">
        <v>1107</v>
      </c>
      <c r="I400" s="243" t="s">
        <v>1108</v>
      </c>
      <c r="J400" s="245" t="s">
        <v>331</v>
      </c>
      <c r="K400" s="243">
        <v>15996</v>
      </c>
      <c r="L400" s="246">
        <v>82000000</v>
      </c>
      <c r="M400" s="247" t="s">
        <v>1104</v>
      </c>
      <c r="N400" s="246">
        <v>0</v>
      </c>
      <c r="O400" s="246">
        <v>7454545.4545454541</v>
      </c>
      <c r="P400" s="248">
        <v>7454545.4545454541</v>
      </c>
      <c r="Q400" s="245">
        <v>7454545.4545454541</v>
      </c>
      <c r="R400" s="248">
        <v>7454545.4545454541</v>
      </c>
      <c r="S400" s="248">
        <v>7454545.4545454541</v>
      </c>
      <c r="T400" s="248">
        <v>7454545.4545454541</v>
      </c>
      <c r="U400" s="248">
        <v>7454545.4545454541</v>
      </c>
      <c r="V400" s="248">
        <v>7454545.4545454541</v>
      </c>
      <c r="W400" s="248">
        <v>7454545.4545454541</v>
      </c>
      <c r="X400" s="249">
        <v>7454545.4545454541</v>
      </c>
      <c r="Y400" s="249">
        <v>7454545.4545454541</v>
      </c>
      <c r="Z400" s="249"/>
      <c r="AA400" s="250"/>
      <c r="AB400" s="31"/>
      <c r="AC400" s="31"/>
      <c r="AD400" s="31"/>
    </row>
    <row r="401" spans="1:30" ht="47.45" customHeight="1" x14ac:dyDescent="0.25">
      <c r="A401" s="31" t="s">
        <v>1098</v>
      </c>
      <c r="B401" s="31" t="s">
        <v>384</v>
      </c>
      <c r="C401" s="31" t="s">
        <v>385</v>
      </c>
      <c r="D401" s="31" t="s">
        <v>386</v>
      </c>
      <c r="E401" s="243">
        <v>2024002880015</v>
      </c>
      <c r="F401" s="244" t="s">
        <v>1105</v>
      </c>
      <c r="G401" s="243" t="s">
        <v>1106</v>
      </c>
      <c r="H401" s="243" t="s">
        <v>1107</v>
      </c>
      <c r="I401" s="243" t="s">
        <v>1108</v>
      </c>
      <c r="J401" s="245" t="s">
        <v>331</v>
      </c>
      <c r="K401" s="243">
        <v>15996</v>
      </c>
      <c r="L401" s="246">
        <v>60000000</v>
      </c>
      <c r="M401" s="247" t="s">
        <v>1109</v>
      </c>
      <c r="N401" s="246">
        <v>0</v>
      </c>
      <c r="O401" s="246">
        <v>5454545.4545454541</v>
      </c>
      <c r="P401" s="248">
        <v>5454545.4545454541</v>
      </c>
      <c r="Q401" s="245">
        <v>5454545.4545454541</v>
      </c>
      <c r="R401" s="248">
        <v>5454545.4545454541</v>
      </c>
      <c r="S401" s="248">
        <v>5454545.4545454541</v>
      </c>
      <c r="T401" s="248">
        <v>5454545.4545454541</v>
      </c>
      <c r="U401" s="248">
        <v>5454545.4545454541</v>
      </c>
      <c r="V401" s="248">
        <v>5454545.4545454541</v>
      </c>
      <c r="W401" s="248">
        <v>5454545.4545454541</v>
      </c>
      <c r="X401" s="249">
        <v>5454545.4545454541</v>
      </c>
      <c r="Y401" s="249">
        <v>5454545.4545454541</v>
      </c>
      <c r="Z401" s="249"/>
      <c r="AA401" s="250"/>
      <c r="AB401" s="31"/>
      <c r="AC401" s="31"/>
      <c r="AD401" s="31"/>
    </row>
    <row r="402" spans="1:30" ht="47.45" customHeight="1" x14ac:dyDescent="0.25">
      <c r="A402" s="31" t="s">
        <v>1098</v>
      </c>
      <c r="B402" s="31" t="s">
        <v>21</v>
      </c>
      <c r="C402" s="31" t="s">
        <v>394</v>
      </c>
      <c r="D402" s="31" t="s">
        <v>395</v>
      </c>
      <c r="E402" s="243">
        <v>2024002880016</v>
      </c>
      <c r="F402" s="244" t="s">
        <v>1110</v>
      </c>
      <c r="G402" s="243" t="s">
        <v>1111</v>
      </c>
      <c r="H402" s="243" t="s">
        <v>1112</v>
      </c>
      <c r="I402" s="243" t="s">
        <v>1113</v>
      </c>
      <c r="J402" s="245" t="s">
        <v>108</v>
      </c>
      <c r="K402" s="243">
        <v>1</v>
      </c>
      <c r="L402" s="246">
        <v>46947770</v>
      </c>
      <c r="M402" s="247" t="s">
        <v>1104</v>
      </c>
      <c r="N402" s="246">
        <v>0</v>
      </c>
      <c r="O402" s="246">
        <v>5423010</v>
      </c>
      <c r="P402" s="248">
        <v>5529533.0999999996</v>
      </c>
      <c r="Q402" s="245">
        <v>5529533.0999999996</v>
      </c>
      <c r="R402" s="248">
        <v>5529533.0999999996</v>
      </c>
      <c r="S402" s="248">
        <v>5529533.0999999996</v>
      </c>
      <c r="T402" s="248">
        <v>5529533.0999999996</v>
      </c>
      <c r="U402" s="248">
        <v>5529533.0999999996</v>
      </c>
      <c r="V402" s="248">
        <v>0</v>
      </c>
      <c r="W402" s="248">
        <v>0</v>
      </c>
      <c r="X402" s="249">
        <v>2818029</v>
      </c>
      <c r="Y402" s="249">
        <v>5529533.0999999996</v>
      </c>
      <c r="Z402" s="249"/>
      <c r="AA402" s="250"/>
      <c r="AB402" s="31"/>
      <c r="AC402" s="31"/>
      <c r="AD402" s="31"/>
    </row>
    <row r="403" spans="1:30" ht="47.45" customHeight="1" x14ac:dyDescent="0.25">
      <c r="A403" s="31" t="s">
        <v>1098</v>
      </c>
      <c r="B403" s="31" t="s">
        <v>21</v>
      </c>
      <c r="C403" s="31" t="s">
        <v>394</v>
      </c>
      <c r="D403" s="31" t="s">
        <v>395</v>
      </c>
      <c r="E403" s="243">
        <v>2024002880016</v>
      </c>
      <c r="F403" s="244" t="s">
        <v>1110</v>
      </c>
      <c r="G403" s="243" t="s">
        <v>1114</v>
      </c>
      <c r="H403" s="243" t="s">
        <v>1115</v>
      </c>
      <c r="I403" s="243" t="s">
        <v>1116</v>
      </c>
      <c r="J403" s="245" t="s">
        <v>149</v>
      </c>
      <c r="K403" s="243">
        <v>1</v>
      </c>
      <c r="L403" s="246">
        <v>60000000</v>
      </c>
      <c r="M403" s="247" t="s">
        <v>1104</v>
      </c>
      <c r="N403" s="246">
        <v>0</v>
      </c>
      <c r="O403" s="246">
        <v>0</v>
      </c>
      <c r="P403" s="248">
        <v>0</v>
      </c>
      <c r="Q403" s="245">
        <v>0</v>
      </c>
      <c r="R403" s="248">
        <v>0</v>
      </c>
      <c r="S403" s="248">
        <v>0</v>
      </c>
      <c r="T403" s="248">
        <v>0</v>
      </c>
      <c r="U403" s="248">
        <v>0</v>
      </c>
      <c r="V403" s="248">
        <v>0</v>
      </c>
      <c r="W403" s="248">
        <v>0</v>
      </c>
      <c r="X403" s="249">
        <v>60000000</v>
      </c>
      <c r="Y403" s="249">
        <v>0</v>
      </c>
      <c r="Z403" s="249"/>
      <c r="AA403" s="250"/>
      <c r="AB403" s="31"/>
      <c r="AC403" s="31"/>
      <c r="AD403" s="31"/>
    </row>
    <row r="404" spans="1:30" ht="47.45" customHeight="1" x14ac:dyDescent="0.25">
      <c r="A404" s="31" t="s">
        <v>1098</v>
      </c>
      <c r="B404" s="31" t="s">
        <v>384</v>
      </c>
      <c r="C404" s="31" t="s">
        <v>385</v>
      </c>
      <c r="D404" s="31" t="s">
        <v>1099</v>
      </c>
      <c r="E404" s="243">
        <v>2024002880018</v>
      </c>
      <c r="F404" s="244" t="s">
        <v>1117</v>
      </c>
      <c r="G404" s="243" t="s">
        <v>1118</v>
      </c>
      <c r="H404" s="243" t="s">
        <v>1119</v>
      </c>
      <c r="I404" s="243" t="s">
        <v>1120</v>
      </c>
      <c r="J404" s="245" t="s">
        <v>149</v>
      </c>
      <c r="K404" s="243">
        <v>1</v>
      </c>
      <c r="L404" s="246">
        <v>696722369</v>
      </c>
      <c r="M404" s="247" t="s">
        <v>1104</v>
      </c>
      <c r="N404" s="246">
        <v>0</v>
      </c>
      <c r="O404" s="246">
        <v>63338397.18181818</v>
      </c>
      <c r="P404" s="248">
        <v>63338397.18181818</v>
      </c>
      <c r="Q404" s="245">
        <v>63338397.18181818</v>
      </c>
      <c r="R404" s="248">
        <v>63338397.18181818</v>
      </c>
      <c r="S404" s="248">
        <v>63338397.18181818</v>
      </c>
      <c r="T404" s="248">
        <v>63338397.18181818</v>
      </c>
      <c r="U404" s="248">
        <v>63338397.18181818</v>
      </c>
      <c r="V404" s="248">
        <v>63338397.18181818</v>
      </c>
      <c r="W404" s="248">
        <v>63338397.18181818</v>
      </c>
      <c r="X404" s="249">
        <v>63338397.18181818</v>
      </c>
      <c r="Y404" s="249">
        <v>63338397.18181818</v>
      </c>
      <c r="Z404" s="249"/>
      <c r="AA404" s="250"/>
      <c r="AB404" s="31"/>
      <c r="AC404" s="31"/>
      <c r="AD404" s="31"/>
    </row>
    <row r="405" spans="1:30" ht="47.45" customHeight="1" x14ac:dyDescent="0.25">
      <c r="A405" s="31" t="s">
        <v>1098</v>
      </c>
      <c r="B405" s="31" t="s">
        <v>21</v>
      </c>
      <c r="C405" s="31" t="s">
        <v>1121</v>
      </c>
      <c r="D405" s="31" t="s">
        <v>1122</v>
      </c>
      <c r="E405" s="243">
        <v>2024002880020</v>
      </c>
      <c r="F405" s="244" t="s">
        <v>1123</v>
      </c>
      <c r="G405" s="243" t="s">
        <v>1124</v>
      </c>
      <c r="H405" s="243" t="s">
        <v>1125</v>
      </c>
      <c r="I405" s="243" t="s">
        <v>1126</v>
      </c>
      <c r="J405" s="245" t="s">
        <v>149</v>
      </c>
      <c r="K405" s="243">
        <v>1</v>
      </c>
      <c r="L405" s="246">
        <v>65000000</v>
      </c>
      <c r="M405" s="247" t="s">
        <v>1104</v>
      </c>
      <c r="N405" s="246">
        <v>0</v>
      </c>
      <c r="O405" s="246">
        <v>5909090.9090909092</v>
      </c>
      <c r="P405" s="248">
        <v>5909090.9090909092</v>
      </c>
      <c r="Q405" s="245">
        <v>5909090.9090909092</v>
      </c>
      <c r="R405" s="248">
        <v>5909090.9090909092</v>
      </c>
      <c r="S405" s="248">
        <v>5909090.9090909092</v>
      </c>
      <c r="T405" s="248">
        <v>5909090.9090909092</v>
      </c>
      <c r="U405" s="248">
        <v>5909090.9090909092</v>
      </c>
      <c r="V405" s="248">
        <v>5909090.9090909092</v>
      </c>
      <c r="W405" s="248">
        <v>5909090.9090909092</v>
      </c>
      <c r="X405" s="249">
        <v>5909090.9090909092</v>
      </c>
      <c r="Y405" s="249">
        <v>5909090.9090909092</v>
      </c>
      <c r="Z405" s="249"/>
      <c r="AA405" s="250"/>
      <c r="AB405" s="31"/>
      <c r="AC405" s="31"/>
      <c r="AD405" s="31"/>
    </row>
    <row r="406" spans="1:30" ht="47.45" customHeight="1" x14ac:dyDescent="0.25">
      <c r="A406" s="31" t="s">
        <v>1098</v>
      </c>
      <c r="B406" s="31" t="s">
        <v>21</v>
      </c>
      <c r="C406" s="31" t="s">
        <v>1121</v>
      </c>
      <c r="D406" s="31" t="s">
        <v>1122</v>
      </c>
      <c r="E406" s="243">
        <v>2024002880020</v>
      </c>
      <c r="F406" s="244" t="s">
        <v>1123</v>
      </c>
      <c r="G406" s="243" t="s">
        <v>1127</v>
      </c>
      <c r="H406" s="243" t="s">
        <v>1125</v>
      </c>
      <c r="I406" s="243" t="s">
        <v>1126</v>
      </c>
      <c r="J406" s="245" t="s">
        <v>149</v>
      </c>
      <c r="K406" s="243">
        <v>1</v>
      </c>
      <c r="L406" s="246">
        <v>400000000</v>
      </c>
      <c r="M406" s="247" t="s">
        <v>1104</v>
      </c>
      <c r="N406" s="246">
        <v>0</v>
      </c>
      <c r="O406" s="246">
        <v>0</v>
      </c>
      <c r="P406" s="248">
        <v>0</v>
      </c>
      <c r="Q406" s="245">
        <v>0</v>
      </c>
      <c r="R406" s="248">
        <v>0</v>
      </c>
      <c r="S406" s="248">
        <v>0</v>
      </c>
      <c r="T406" s="248">
        <v>0</v>
      </c>
      <c r="U406" s="248">
        <v>200000000</v>
      </c>
      <c r="V406" s="248">
        <v>0</v>
      </c>
      <c r="W406" s="248">
        <v>200000000</v>
      </c>
      <c r="X406" s="249">
        <v>0</v>
      </c>
      <c r="Y406" s="249">
        <v>0</v>
      </c>
      <c r="Z406" s="249"/>
      <c r="AA406" s="250"/>
      <c r="AB406" s="31"/>
      <c r="AC406" s="31"/>
      <c r="AD406" s="31"/>
    </row>
    <row r="407" spans="1:30" ht="47.45" customHeight="1" x14ac:dyDescent="0.25">
      <c r="A407" s="31" t="s">
        <v>1098</v>
      </c>
      <c r="B407" s="31" t="s">
        <v>21</v>
      </c>
      <c r="C407" s="31" t="s">
        <v>1128</v>
      </c>
      <c r="D407" s="31" t="s">
        <v>780</v>
      </c>
      <c r="E407" s="243">
        <v>2024002880021</v>
      </c>
      <c r="F407" s="244" t="s">
        <v>1129</v>
      </c>
      <c r="G407" s="243" t="s">
        <v>1130</v>
      </c>
      <c r="H407" s="243" t="s">
        <v>1131</v>
      </c>
      <c r="I407" s="243" t="s">
        <v>1132</v>
      </c>
      <c r="J407" s="245" t="s">
        <v>108</v>
      </c>
      <c r="K407" s="243">
        <v>2</v>
      </c>
      <c r="L407" s="246">
        <v>87859888.174999997</v>
      </c>
      <c r="M407" s="247" t="s">
        <v>1104</v>
      </c>
      <c r="N407" s="246">
        <v>0</v>
      </c>
      <c r="O407" s="246">
        <v>7987262.5613636365</v>
      </c>
      <c r="P407" s="248">
        <v>7987262.5613636365</v>
      </c>
      <c r="Q407" s="245">
        <v>7987262.5613636365</v>
      </c>
      <c r="R407" s="248">
        <v>7987262.5613636365</v>
      </c>
      <c r="S407" s="248">
        <v>7987262.5613636365</v>
      </c>
      <c r="T407" s="248">
        <v>7987262.5613636365</v>
      </c>
      <c r="U407" s="248">
        <v>7987262.5613636365</v>
      </c>
      <c r="V407" s="248">
        <v>7987262.5613636365</v>
      </c>
      <c r="W407" s="248">
        <v>7987262.5613636365</v>
      </c>
      <c r="X407" s="249">
        <v>7987262.5613636365</v>
      </c>
      <c r="Y407" s="249">
        <v>7987262.5613636365</v>
      </c>
      <c r="Z407" s="249"/>
      <c r="AA407" s="250"/>
      <c r="AB407" s="31"/>
      <c r="AC407" s="31"/>
      <c r="AD407" s="31"/>
    </row>
    <row r="408" spans="1:30" ht="47.45" customHeight="1" x14ac:dyDescent="0.25">
      <c r="A408" s="31" t="s">
        <v>1098</v>
      </c>
      <c r="B408" s="31" t="s">
        <v>21</v>
      </c>
      <c r="C408" s="31" t="s">
        <v>1128</v>
      </c>
      <c r="D408" s="31" t="s">
        <v>780</v>
      </c>
      <c r="E408" s="243">
        <v>2024002880021</v>
      </c>
      <c r="F408" s="244" t="s">
        <v>1129</v>
      </c>
      <c r="G408" s="243" t="s">
        <v>1133</v>
      </c>
      <c r="H408" s="243" t="s">
        <v>1131</v>
      </c>
      <c r="I408" s="243" t="s">
        <v>1132</v>
      </c>
      <c r="J408" s="245" t="s">
        <v>108</v>
      </c>
      <c r="K408" s="243">
        <v>2</v>
      </c>
      <c r="L408" s="246">
        <v>380800000</v>
      </c>
      <c r="M408" s="247" t="s">
        <v>1104</v>
      </c>
      <c r="N408" s="246">
        <v>0</v>
      </c>
      <c r="O408" s="246">
        <v>0</v>
      </c>
      <c r="P408" s="248">
        <v>0</v>
      </c>
      <c r="Q408" s="245">
        <v>0</v>
      </c>
      <c r="R408" s="248">
        <v>0</v>
      </c>
      <c r="S408" s="248">
        <v>0</v>
      </c>
      <c r="T408" s="248">
        <v>0</v>
      </c>
      <c r="U408" s="248">
        <v>0</v>
      </c>
      <c r="V408" s="248">
        <v>0</v>
      </c>
      <c r="W408" s="248">
        <v>190400000</v>
      </c>
      <c r="X408" s="249">
        <v>190400000</v>
      </c>
      <c r="Y408" s="249">
        <v>0</v>
      </c>
      <c r="Z408" s="249"/>
      <c r="AA408" s="250"/>
      <c r="AB408" s="31"/>
      <c r="AC408" s="31"/>
      <c r="AD408" s="31"/>
    </row>
    <row r="409" spans="1:30" ht="47.45" customHeight="1" x14ac:dyDescent="0.25">
      <c r="A409" s="31" t="s">
        <v>1098</v>
      </c>
      <c r="B409" s="31" t="s">
        <v>409</v>
      </c>
      <c r="C409" s="31" t="s">
        <v>410</v>
      </c>
      <c r="D409" s="31" t="s">
        <v>1134</v>
      </c>
      <c r="E409" s="243">
        <v>2024002880033</v>
      </c>
      <c r="F409" s="244" t="s">
        <v>1135</v>
      </c>
      <c r="G409" s="243" t="s">
        <v>1136</v>
      </c>
      <c r="H409" s="243" t="s">
        <v>1137</v>
      </c>
      <c r="I409" s="243" t="s">
        <v>966</v>
      </c>
      <c r="J409" s="245" t="s">
        <v>108</v>
      </c>
      <c r="K409" s="243">
        <v>3</v>
      </c>
      <c r="L409" s="246">
        <v>47233871</v>
      </c>
      <c r="M409" s="247" t="s">
        <v>1138</v>
      </c>
      <c r="N409" s="246">
        <v>0</v>
      </c>
      <c r="O409" s="246">
        <v>0</v>
      </c>
      <c r="P409" s="248">
        <v>0</v>
      </c>
      <c r="Q409" s="245">
        <v>0</v>
      </c>
      <c r="R409" s="248">
        <v>0</v>
      </c>
      <c r="S409" s="248">
        <v>0</v>
      </c>
      <c r="T409" s="248">
        <v>0</v>
      </c>
      <c r="U409" s="248">
        <v>0</v>
      </c>
      <c r="V409" s="248">
        <v>0</v>
      </c>
      <c r="W409" s="248">
        <v>47233871</v>
      </c>
      <c r="X409" s="249">
        <v>0</v>
      </c>
      <c r="Y409" s="249">
        <v>0</v>
      </c>
      <c r="Z409" s="249"/>
      <c r="AA409" s="250"/>
      <c r="AB409" s="31"/>
      <c r="AC409" s="31"/>
      <c r="AD409" s="31"/>
    </row>
    <row r="410" spans="1:30" ht="47.45" customHeight="1" x14ac:dyDescent="0.25">
      <c r="A410" s="31" t="s">
        <v>1098</v>
      </c>
      <c r="B410" s="31" t="s">
        <v>409</v>
      </c>
      <c r="C410" s="31" t="s">
        <v>410</v>
      </c>
      <c r="D410" s="31" t="s">
        <v>1134</v>
      </c>
      <c r="E410" s="243">
        <v>2024002880033</v>
      </c>
      <c r="F410" s="244" t="s">
        <v>1135</v>
      </c>
      <c r="G410" s="243" t="s">
        <v>1139</v>
      </c>
      <c r="H410" s="243" t="s">
        <v>1140</v>
      </c>
      <c r="I410" s="243" t="s">
        <v>992</v>
      </c>
      <c r="J410" s="245" t="s">
        <v>149</v>
      </c>
      <c r="K410" s="243">
        <v>1</v>
      </c>
      <c r="L410" s="246">
        <v>383711255.5</v>
      </c>
      <c r="M410" s="247" t="s">
        <v>1104</v>
      </c>
      <c r="N410" s="246">
        <v>0</v>
      </c>
      <c r="O410" s="246">
        <v>34882841.409090906</v>
      </c>
      <c r="P410" s="248">
        <v>34882841.409090906</v>
      </c>
      <c r="Q410" s="245">
        <v>34882841.409090906</v>
      </c>
      <c r="R410" s="248">
        <v>34882841.409090906</v>
      </c>
      <c r="S410" s="248">
        <v>34882841.409090906</v>
      </c>
      <c r="T410" s="248">
        <v>34882841.409090906</v>
      </c>
      <c r="U410" s="248">
        <v>34882841.409090906</v>
      </c>
      <c r="V410" s="248">
        <v>34882841.409090906</v>
      </c>
      <c r="W410" s="248">
        <v>34882841.409090906</v>
      </c>
      <c r="X410" s="249">
        <v>34882841.409090906</v>
      </c>
      <c r="Y410" s="249">
        <v>34882841.409090906</v>
      </c>
      <c r="Z410" s="249"/>
      <c r="AA410" s="250"/>
      <c r="AB410" s="31"/>
      <c r="AC410" s="31"/>
      <c r="AD410" s="31"/>
    </row>
    <row r="411" spans="1:30" ht="47.45" customHeight="1" x14ac:dyDescent="0.25">
      <c r="A411" s="31" t="s">
        <v>1098</v>
      </c>
      <c r="B411" s="31" t="s">
        <v>384</v>
      </c>
      <c r="C411" s="31" t="s">
        <v>385</v>
      </c>
      <c r="D411" s="31" t="s">
        <v>1141</v>
      </c>
      <c r="E411" s="243">
        <v>2024002880034</v>
      </c>
      <c r="F411" s="244" t="s">
        <v>1142</v>
      </c>
      <c r="G411" s="243" t="s">
        <v>1143</v>
      </c>
      <c r="H411" s="243" t="s">
        <v>1144</v>
      </c>
      <c r="I411" s="243" t="s">
        <v>1145</v>
      </c>
      <c r="J411" s="245" t="s">
        <v>108</v>
      </c>
      <c r="K411" s="243">
        <v>50</v>
      </c>
      <c r="L411" s="246">
        <v>41663200000</v>
      </c>
      <c r="M411" s="247" t="s">
        <v>1146</v>
      </c>
      <c r="N411" s="246">
        <v>0</v>
      </c>
      <c r="O411" s="246">
        <v>0</v>
      </c>
      <c r="P411" s="248">
        <v>0</v>
      </c>
      <c r="Q411" s="245">
        <v>0</v>
      </c>
      <c r="R411" s="248">
        <v>0</v>
      </c>
      <c r="S411" s="248">
        <v>0</v>
      </c>
      <c r="T411" s="248">
        <v>3800000000</v>
      </c>
      <c r="U411" s="248">
        <v>0</v>
      </c>
      <c r="V411" s="248">
        <v>37863200000</v>
      </c>
      <c r="W411" s="248">
        <v>0</v>
      </c>
      <c r="X411" s="249">
        <v>0</v>
      </c>
      <c r="Y411" s="249">
        <v>0</v>
      </c>
      <c r="Z411" s="249"/>
      <c r="AA411" s="250"/>
      <c r="AB411" s="31"/>
      <c r="AC411" s="31"/>
      <c r="AD411" s="31"/>
    </row>
    <row r="412" spans="1:30" ht="47.45" customHeight="1" x14ac:dyDescent="0.25">
      <c r="A412" s="31" t="s">
        <v>1098</v>
      </c>
      <c r="B412" s="31" t="s">
        <v>21</v>
      </c>
      <c r="C412" s="31" t="s">
        <v>394</v>
      </c>
      <c r="D412" s="31" t="s">
        <v>395</v>
      </c>
      <c r="E412" s="243">
        <v>2024002880054</v>
      </c>
      <c r="F412" s="244" t="s">
        <v>1147</v>
      </c>
      <c r="G412" s="243" t="s">
        <v>1148</v>
      </c>
      <c r="H412" s="243" t="s">
        <v>1149</v>
      </c>
      <c r="I412" s="243" t="s">
        <v>619</v>
      </c>
      <c r="J412" s="245" t="s">
        <v>108</v>
      </c>
      <c r="K412" s="243" t="s">
        <v>140</v>
      </c>
      <c r="L412" s="246">
        <v>50000000</v>
      </c>
      <c r="M412" s="247" t="s">
        <v>1150</v>
      </c>
      <c r="N412" s="246">
        <v>0</v>
      </c>
      <c r="O412" s="246">
        <v>0</v>
      </c>
      <c r="P412" s="248">
        <v>0</v>
      </c>
      <c r="Q412" s="245">
        <v>0</v>
      </c>
      <c r="R412" s="248">
        <v>0</v>
      </c>
      <c r="S412" s="248">
        <v>25000000</v>
      </c>
      <c r="T412" s="248">
        <v>0</v>
      </c>
      <c r="U412" s="248">
        <v>0</v>
      </c>
      <c r="V412" s="248">
        <v>0</v>
      </c>
      <c r="W412" s="248">
        <v>0</v>
      </c>
      <c r="X412" s="249">
        <v>0</v>
      </c>
      <c r="Y412" s="249">
        <v>25000000</v>
      </c>
      <c r="Z412" s="249"/>
      <c r="AA412" s="250"/>
      <c r="AB412" s="31"/>
      <c r="AC412" s="31"/>
      <c r="AD412" s="31"/>
    </row>
    <row r="413" spans="1:30" ht="47.45" customHeight="1" x14ac:dyDescent="0.25">
      <c r="A413" s="31" t="s">
        <v>1098</v>
      </c>
      <c r="B413" s="31" t="s">
        <v>21</v>
      </c>
      <c r="C413" s="31" t="s">
        <v>394</v>
      </c>
      <c r="D413" s="31" t="s">
        <v>395</v>
      </c>
      <c r="E413" s="243">
        <v>2024002880054</v>
      </c>
      <c r="F413" s="244" t="s">
        <v>1147</v>
      </c>
      <c r="G413" s="243" t="s">
        <v>1148</v>
      </c>
      <c r="H413" s="243" t="s">
        <v>1151</v>
      </c>
      <c r="I413" s="243" t="s">
        <v>1152</v>
      </c>
      <c r="J413" s="245" t="s">
        <v>108</v>
      </c>
      <c r="K413" s="243">
        <v>1</v>
      </c>
      <c r="L413" s="246">
        <v>64500000</v>
      </c>
      <c r="M413" s="247" t="s">
        <v>1150</v>
      </c>
      <c r="N413" s="246">
        <v>0</v>
      </c>
      <c r="O413" s="246">
        <v>5863636.3636363633</v>
      </c>
      <c r="P413" s="248">
        <v>5863636.3636363633</v>
      </c>
      <c r="Q413" s="245">
        <v>5863636.3636363633</v>
      </c>
      <c r="R413" s="248">
        <v>5863636.3636363633</v>
      </c>
      <c r="S413" s="248">
        <v>5863636.3636363633</v>
      </c>
      <c r="T413" s="248">
        <v>5863636.3636363633</v>
      </c>
      <c r="U413" s="248">
        <v>5863636.3636363633</v>
      </c>
      <c r="V413" s="248">
        <v>5863636.3636363633</v>
      </c>
      <c r="W413" s="248">
        <v>5863636.3636363633</v>
      </c>
      <c r="X413" s="249">
        <v>5863636.3636363633</v>
      </c>
      <c r="Y413" s="249">
        <v>5863636.3636363633</v>
      </c>
      <c r="Z413" s="249"/>
      <c r="AA413" s="250"/>
      <c r="AB413" s="31"/>
      <c r="AC413" s="31"/>
      <c r="AD413" s="31"/>
    </row>
    <row r="414" spans="1:30" ht="47.45" customHeight="1" x14ac:dyDescent="0.25">
      <c r="A414" s="31" t="s">
        <v>1098</v>
      </c>
      <c r="B414" s="31" t="s">
        <v>1153</v>
      </c>
      <c r="C414" s="31" t="s">
        <v>224</v>
      </c>
      <c r="D414" s="31" t="s">
        <v>1154</v>
      </c>
      <c r="E414" s="243">
        <v>2024002880068</v>
      </c>
      <c r="F414" s="244" t="s">
        <v>1155</v>
      </c>
      <c r="G414" s="243" t="s">
        <v>1156</v>
      </c>
      <c r="H414" s="243" t="s">
        <v>1156</v>
      </c>
      <c r="I414" s="243" t="s">
        <v>1157</v>
      </c>
      <c r="J414" s="245" t="s">
        <v>331</v>
      </c>
      <c r="K414" s="243">
        <v>14904</v>
      </c>
      <c r="L414" s="246">
        <v>533071181</v>
      </c>
      <c r="M414" s="247" t="s">
        <v>1150</v>
      </c>
      <c r="N414" s="246">
        <v>0</v>
      </c>
      <c r="O414" s="246">
        <v>48461016.454545453</v>
      </c>
      <c r="P414" s="248">
        <v>48461016.454545453</v>
      </c>
      <c r="Q414" s="245">
        <v>48461016.454545453</v>
      </c>
      <c r="R414" s="248">
        <v>48461016.454545453</v>
      </c>
      <c r="S414" s="248">
        <v>48461016.454545453</v>
      </c>
      <c r="T414" s="248">
        <v>48461016.454545453</v>
      </c>
      <c r="U414" s="248">
        <v>48461016.454545453</v>
      </c>
      <c r="V414" s="248">
        <v>48461016.454545453</v>
      </c>
      <c r="W414" s="248">
        <v>48461016.454545453</v>
      </c>
      <c r="X414" s="249">
        <v>48461016.454545453</v>
      </c>
      <c r="Y414" s="249">
        <v>48461016.454545453</v>
      </c>
      <c r="Z414" s="249"/>
      <c r="AA414" s="250"/>
      <c r="AB414" s="31"/>
      <c r="AC414" s="31"/>
      <c r="AD414" s="31"/>
    </row>
    <row r="415" spans="1:30" ht="47.45" customHeight="1" x14ac:dyDescent="0.25">
      <c r="A415" s="31" t="s">
        <v>1098</v>
      </c>
      <c r="B415" s="31" t="s">
        <v>384</v>
      </c>
      <c r="C415" s="31" t="s">
        <v>1158</v>
      </c>
      <c r="D415" s="31" t="s">
        <v>386</v>
      </c>
      <c r="E415" s="243">
        <v>2024002880075</v>
      </c>
      <c r="F415" s="244" t="s">
        <v>1159</v>
      </c>
      <c r="G415" s="243" t="s">
        <v>1160</v>
      </c>
      <c r="H415" s="243" t="s">
        <v>1161</v>
      </c>
      <c r="I415" s="243" t="s">
        <v>619</v>
      </c>
      <c r="J415" s="245" t="s">
        <v>108</v>
      </c>
      <c r="K415" s="243">
        <v>2</v>
      </c>
      <c r="L415" s="246">
        <v>790624108</v>
      </c>
      <c r="M415" s="247" t="s">
        <v>1104</v>
      </c>
      <c r="N415" s="246">
        <v>0</v>
      </c>
      <c r="O415" s="246">
        <v>71874918.909090906</v>
      </c>
      <c r="P415" s="248">
        <v>71874918.909090906</v>
      </c>
      <c r="Q415" s="245">
        <v>71874918.909090906</v>
      </c>
      <c r="R415" s="248">
        <v>71874918.909090906</v>
      </c>
      <c r="S415" s="248">
        <v>71874918.909090906</v>
      </c>
      <c r="T415" s="248">
        <v>71874918.909090906</v>
      </c>
      <c r="U415" s="248">
        <v>71874918.909090906</v>
      </c>
      <c r="V415" s="248">
        <v>71874918.909090906</v>
      </c>
      <c r="W415" s="248">
        <v>71874918.909090906</v>
      </c>
      <c r="X415" s="249">
        <v>71874918.909090906</v>
      </c>
      <c r="Y415" s="249">
        <v>71874918.909090906</v>
      </c>
      <c r="Z415" s="249"/>
      <c r="AA415" s="250"/>
      <c r="AB415" s="31"/>
      <c r="AC415" s="31"/>
      <c r="AD415" s="31"/>
    </row>
    <row r="416" spans="1:30" ht="47.45" customHeight="1" x14ac:dyDescent="0.25">
      <c r="A416" s="31" t="s">
        <v>1098</v>
      </c>
      <c r="B416" s="31" t="s">
        <v>409</v>
      </c>
      <c r="C416" s="31" t="s">
        <v>1162</v>
      </c>
      <c r="D416" s="31" t="s">
        <v>1163</v>
      </c>
      <c r="E416" s="243">
        <v>2024002880083</v>
      </c>
      <c r="F416" s="244" t="s">
        <v>1164</v>
      </c>
      <c r="G416" s="243" t="s">
        <v>1165</v>
      </c>
      <c r="H416" s="243" t="s">
        <v>1166</v>
      </c>
      <c r="I416" s="243" t="s">
        <v>969</v>
      </c>
      <c r="J416" s="245" t="s">
        <v>149</v>
      </c>
      <c r="K416" s="243">
        <v>27</v>
      </c>
      <c r="L416" s="246">
        <v>231463428</v>
      </c>
      <c r="M416" s="247" t="s">
        <v>1104</v>
      </c>
      <c r="N416" s="246">
        <v>0</v>
      </c>
      <c r="O416" s="246">
        <v>21042129.818181816</v>
      </c>
      <c r="P416" s="248">
        <v>21042129.818181816</v>
      </c>
      <c r="Q416" s="245">
        <v>21042129.818181816</v>
      </c>
      <c r="R416" s="248">
        <v>21042129.818181816</v>
      </c>
      <c r="S416" s="248">
        <v>21042129.818181816</v>
      </c>
      <c r="T416" s="248">
        <v>21042129.818181816</v>
      </c>
      <c r="U416" s="248">
        <v>21042129.818181816</v>
      </c>
      <c r="V416" s="248">
        <v>21042129.818181816</v>
      </c>
      <c r="W416" s="248">
        <v>21042129.818181816</v>
      </c>
      <c r="X416" s="249">
        <v>21042129.818181816</v>
      </c>
      <c r="Y416" s="249">
        <v>21042129.818181816</v>
      </c>
      <c r="Z416" s="249"/>
      <c r="AA416" s="250"/>
      <c r="AB416" s="31"/>
      <c r="AC416" s="31"/>
      <c r="AD416" s="31"/>
    </row>
    <row r="417" spans="1:30" ht="47.45" customHeight="1" x14ac:dyDescent="0.25">
      <c r="A417" s="31" t="s">
        <v>1167</v>
      </c>
      <c r="B417" s="31" t="s">
        <v>1060</v>
      </c>
      <c r="C417" s="31" t="s">
        <v>1168</v>
      </c>
      <c r="D417" s="31" t="s">
        <v>1169</v>
      </c>
      <c r="E417" s="243">
        <v>2024002880062</v>
      </c>
      <c r="F417" s="244" t="s">
        <v>1170</v>
      </c>
      <c r="G417" s="243" t="s">
        <v>1171</v>
      </c>
      <c r="H417" s="243" t="s">
        <v>1171</v>
      </c>
      <c r="I417" s="243" t="s">
        <v>1172</v>
      </c>
      <c r="J417" s="245" t="s">
        <v>108</v>
      </c>
      <c r="K417" s="243">
        <v>1</v>
      </c>
      <c r="L417" s="246">
        <v>0</v>
      </c>
      <c r="M417" s="247"/>
      <c r="N417" s="246">
        <v>0</v>
      </c>
      <c r="O417" s="246">
        <v>0</v>
      </c>
      <c r="P417" s="248">
        <v>0</v>
      </c>
      <c r="Q417" s="245">
        <v>0</v>
      </c>
      <c r="R417" s="248">
        <v>0</v>
      </c>
      <c r="S417" s="248">
        <v>0</v>
      </c>
      <c r="T417" s="248">
        <v>0</v>
      </c>
      <c r="U417" s="248">
        <v>0</v>
      </c>
      <c r="V417" s="248">
        <v>0</v>
      </c>
      <c r="W417" s="248">
        <v>0</v>
      </c>
      <c r="X417" s="249">
        <v>0</v>
      </c>
      <c r="Y417" s="249">
        <v>0</v>
      </c>
      <c r="Z417" s="249"/>
      <c r="AA417" s="250"/>
      <c r="AB417" s="31"/>
      <c r="AC417" s="31"/>
      <c r="AD417" s="31"/>
    </row>
    <row r="418" spans="1:30" ht="47.45" customHeight="1" x14ac:dyDescent="0.25">
      <c r="A418" s="31" t="s">
        <v>1167</v>
      </c>
      <c r="B418" s="31" t="s">
        <v>1060</v>
      </c>
      <c r="C418" s="31" t="s">
        <v>1168</v>
      </c>
      <c r="D418" s="31" t="s">
        <v>1169</v>
      </c>
      <c r="E418" s="243" t="s">
        <v>1173</v>
      </c>
      <c r="F418" s="244" t="s">
        <v>1170</v>
      </c>
      <c r="G418" s="243" t="s">
        <v>1174</v>
      </c>
      <c r="H418" s="243" t="s">
        <v>1174</v>
      </c>
      <c r="I418" s="243" t="s">
        <v>1175</v>
      </c>
      <c r="J418" s="245" t="s">
        <v>149</v>
      </c>
      <c r="K418" s="243">
        <v>200</v>
      </c>
      <c r="L418" s="246">
        <v>1100000000</v>
      </c>
      <c r="M418" s="247" t="s">
        <v>715</v>
      </c>
      <c r="N418" s="246">
        <v>91666666</v>
      </c>
      <c r="O418" s="246">
        <v>91666666</v>
      </c>
      <c r="P418" s="248">
        <v>91666666</v>
      </c>
      <c r="Q418" s="245">
        <v>91666666</v>
      </c>
      <c r="R418" s="248">
        <v>91666667</v>
      </c>
      <c r="S418" s="248">
        <v>91666667</v>
      </c>
      <c r="T418" s="248">
        <v>91666667</v>
      </c>
      <c r="U418" s="248">
        <v>91666667</v>
      </c>
      <c r="V418" s="248">
        <v>91666667</v>
      </c>
      <c r="W418" s="248">
        <v>91666667</v>
      </c>
      <c r="X418" s="249">
        <v>91666667</v>
      </c>
      <c r="Y418" s="249">
        <v>91666667</v>
      </c>
      <c r="Z418" s="249"/>
      <c r="AA418" s="250"/>
      <c r="AB418" s="31"/>
      <c r="AC418" s="31"/>
      <c r="AD418" s="31"/>
    </row>
    <row r="419" spans="1:30" ht="47.45" customHeight="1" x14ac:dyDescent="0.25">
      <c r="A419" s="31" t="s">
        <v>1167</v>
      </c>
      <c r="B419" s="31" t="s">
        <v>1060</v>
      </c>
      <c r="C419" s="31" t="s">
        <v>1168</v>
      </c>
      <c r="D419" s="31" t="s">
        <v>1169</v>
      </c>
      <c r="E419" s="243">
        <v>2024002880062</v>
      </c>
      <c r="F419" s="244" t="s">
        <v>1170</v>
      </c>
      <c r="G419" s="243" t="s">
        <v>1176</v>
      </c>
      <c r="H419" s="243" t="s">
        <v>1176</v>
      </c>
      <c r="I419" s="243" t="s">
        <v>1177</v>
      </c>
      <c r="J419" s="245" t="s">
        <v>108</v>
      </c>
      <c r="K419" s="243">
        <v>2</v>
      </c>
      <c r="L419" s="246">
        <v>0</v>
      </c>
      <c r="M419" s="247"/>
      <c r="N419" s="246">
        <v>0</v>
      </c>
      <c r="O419" s="246">
        <v>0</v>
      </c>
      <c r="P419" s="248">
        <v>0</v>
      </c>
      <c r="Q419" s="245">
        <v>0</v>
      </c>
      <c r="R419" s="248">
        <v>0</v>
      </c>
      <c r="S419" s="248">
        <v>0</v>
      </c>
      <c r="T419" s="248">
        <v>0</v>
      </c>
      <c r="U419" s="248">
        <v>0</v>
      </c>
      <c r="V419" s="248">
        <v>0</v>
      </c>
      <c r="W419" s="248">
        <v>0</v>
      </c>
      <c r="X419" s="249">
        <v>0</v>
      </c>
      <c r="Y419" s="249">
        <v>0</v>
      </c>
      <c r="Z419" s="249"/>
      <c r="AA419" s="250"/>
      <c r="AB419" s="31"/>
      <c r="AC419" s="31"/>
      <c r="AD419" s="31"/>
    </row>
    <row r="420" spans="1:30" ht="47.45" customHeight="1" x14ac:dyDescent="0.25">
      <c r="A420" s="31" t="s">
        <v>1167</v>
      </c>
      <c r="B420" s="31" t="s">
        <v>1060</v>
      </c>
      <c r="C420" s="31" t="s">
        <v>1168</v>
      </c>
      <c r="D420" s="31" t="s">
        <v>1169</v>
      </c>
      <c r="E420" s="243">
        <v>2024002880061</v>
      </c>
      <c r="F420" s="244" t="s">
        <v>1178</v>
      </c>
      <c r="G420" s="243" t="s">
        <v>1179</v>
      </c>
      <c r="H420" s="243" t="s">
        <v>1179</v>
      </c>
      <c r="I420" s="243" t="s">
        <v>1180</v>
      </c>
      <c r="J420" s="245" t="s">
        <v>149</v>
      </c>
      <c r="K420" s="243">
        <v>1</v>
      </c>
      <c r="L420" s="246">
        <v>740296610</v>
      </c>
      <c r="M420" s="247" t="s">
        <v>715</v>
      </c>
      <c r="N420" s="246">
        <v>61691384</v>
      </c>
      <c r="O420" s="246">
        <v>61691384</v>
      </c>
      <c r="P420" s="248">
        <v>61691384</v>
      </c>
      <c r="Q420" s="245">
        <v>61691384</v>
      </c>
      <c r="R420" s="248">
        <v>61691384</v>
      </c>
      <c r="S420" s="248">
        <v>61691384</v>
      </c>
      <c r="T420" s="248">
        <v>61691384</v>
      </c>
      <c r="U420" s="248">
        <v>61691384</v>
      </c>
      <c r="V420" s="248">
        <v>61691384</v>
      </c>
      <c r="W420" s="248">
        <v>61691384</v>
      </c>
      <c r="X420" s="249">
        <v>61691385</v>
      </c>
      <c r="Y420" s="249">
        <v>61691385</v>
      </c>
      <c r="Z420" s="249"/>
      <c r="AA420" s="250"/>
      <c r="AB420" s="31"/>
      <c r="AC420" s="31"/>
      <c r="AD420" s="31"/>
    </row>
    <row r="421" spans="1:30" ht="47.45" customHeight="1" x14ac:dyDescent="0.25">
      <c r="A421" s="31" t="s">
        <v>1167</v>
      </c>
      <c r="B421" s="31" t="s">
        <v>1060</v>
      </c>
      <c r="C421" s="31" t="s">
        <v>1168</v>
      </c>
      <c r="D421" s="31" t="s">
        <v>1169</v>
      </c>
      <c r="E421" s="243">
        <v>2024002880061</v>
      </c>
      <c r="F421" s="244" t="s">
        <v>1178</v>
      </c>
      <c r="G421" s="243" t="s">
        <v>1181</v>
      </c>
      <c r="H421" s="243" t="s">
        <v>1181</v>
      </c>
      <c r="I421" s="243" t="s">
        <v>391</v>
      </c>
      <c r="J421" s="245" t="s">
        <v>149</v>
      </c>
      <c r="K421" s="243">
        <v>1</v>
      </c>
      <c r="L421" s="246">
        <v>0</v>
      </c>
      <c r="M421" s="247"/>
      <c r="N421" s="246">
        <v>0</v>
      </c>
      <c r="O421" s="246">
        <v>0</v>
      </c>
      <c r="P421" s="248">
        <v>0</v>
      </c>
      <c r="Q421" s="245">
        <v>0</v>
      </c>
      <c r="R421" s="248">
        <v>0</v>
      </c>
      <c r="S421" s="248">
        <v>0</v>
      </c>
      <c r="T421" s="248">
        <v>0</v>
      </c>
      <c r="U421" s="248">
        <v>0</v>
      </c>
      <c r="V421" s="248">
        <v>0</v>
      </c>
      <c r="W421" s="248">
        <v>0</v>
      </c>
      <c r="X421" s="249">
        <v>0</v>
      </c>
      <c r="Y421" s="249">
        <v>0</v>
      </c>
      <c r="Z421" s="249"/>
      <c r="AA421" s="250"/>
      <c r="AB421" s="31"/>
      <c r="AC421" s="31"/>
      <c r="AD421" s="31"/>
    </row>
    <row r="422" spans="1:30" ht="47.45" customHeight="1" x14ac:dyDescent="0.25">
      <c r="A422" s="31" t="s">
        <v>1167</v>
      </c>
      <c r="B422" s="31" t="s">
        <v>1060</v>
      </c>
      <c r="C422" s="31" t="s">
        <v>1168</v>
      </c>
      <c r="D422" s="31" t="s">
        <v>1182</v>
      </c>
      <c r="E422" s="243">
        <v>2024002880060</v>
      </c>
      <c r="F422" s="244" t="s">
        <v>1183</v>
      </c>
      <c r="G422" s="243" t="s">
        <v>1184</v>
      </c>
      <c r="H422" s="243" t="s">
        <v>1184</v>
      </c>
      <c r="I422" s="243" t="s">
        <v>1185</v>
      </c>
      <c r="J422" s="245" t="s">
        <v>149</v>
      </c>
      <c r="K422" s="243">
        <v>1</v>
      </c>
      <c r="L422" s="246">
        <v>390054888</v>
      </c>
      <c r="M422" s="247" t="s">
        <v>1186</v>
      </c>
      <c r="N422" s="246">
        <v>32504574</v>
      </c>
      <c r="O422" s="246">
        <v>32504574</v>
      </c>
      <c r="P422" s="248">
        <v>32504574</v>
      </c>
      <c r="Q422" s="245">
        <v>32504574</v>
      </c>
      <c r="R422" s="248">
        <v>32504574</v>
      </c>
      <c r="S422" s="248">
        <v>32504574</v>
      </c>
      <c r="T422" s="248">
        <v>32504574</v>
      </c>
      <c r="U422" s="248">
        <v>32504574</v>
      </c>
      <c r="V422" s="248">
        <v>32504574</v>
      </c>
      <c r="W422" s="248">
        <v>32504574</v>
      </c>
      <c r="X422" s="249">
        <v>32504574</v>
      </c>
      <c r="Y422" s="249">
        <v>32504574</v>
      </c>
      <c r="Z422" s="249"/>
      <c r="AA422" s="250"/>
      <c r="AB422" s="31"/>
      <c r="AC422" s="31"/>
      <c r="AD422" s="31"/>
    </row>
    <row r="423" spans="1:30" ht="47.45" customHeight="1" x14ac:dyDescent="0.25">
      <c r="A423" s="31" t="s">
        <v>1167</v>
      </c>
      <c r="B423" s="31" t="s">
        <v>1060</v>
      </c>
      <c r="C423" s="31" t="s">
        <v>1168</v>
      </c>
      <c r="D423" s="31" t="s">
        <v>1182</v>
      </c>
      <c r="E423" s="243">
        <v>2024002880060</v>
      </c>
      <c r="F423" s="244" t="s">
        <v>1183</v>
      </c>
      <c r="G423" s="243" t="s">
        <v>1187</v>
      </c>
      <c r="H423" s="243" t="s">
        <v>1187</v>
      </c>
      <c r="I423" s="243" t="s">
        <v>980</v>
      </c>
      <c r="J423" s="245" t="s">
        <v>149</v>
      </c>
      <c r="K423" s="243">
        <v>1</v>
      </c>
      <c r="L423" s="246">
        <v>0</v>
      </c>
      <c r="M423" s="247"/>
      <c r="N423" s="246">
        <v>0</v>
      </c>
      <c r="O423" s="246">
        <v>0</v>
      </c>
      <c r="P423" s="248">
        <v>0</v>
      </c>
      <c r="Q423" s="245">
        <v>0</v>
      </c>
      <c r="R423" s="248">
        <v>0</v>
      </c>
      <c r="S423" s="248">
        <v>0</v>
      </c>
      <c r="T423" s="248">
        <v>0</v>
      </c>
      <c r="U423" s="248">
        <v>0</v>
      </c>
      <c r="V423" s="248">
        <v>0</v>
      </c>
      <c r="W423" s="248">
        <v>0</v>
      </c>
      <c r="X423" s="249">
        <v>0</v>
      </c>
      <c r="Y423" s="249">
        <v>0</v>
      </c>
      <c r="Z423" s="249"/>
      <c r="AA423" s="250"/>
      <c r="AB423" s="31"/>
      <c r="AC423" s="31"/>
      <c r="AD423" s="31"/>
    </row>
    <row r="424" spans="1:30" ht="47.45" customHeight="1" x14ac:dyDescent="0.25">
      <c r="A424" s="31" t="s">
        <v>1167</v>
      </c>
      <c r="B424" s="31" t="s">
        <v>1060</v>
      </c>
      <c r="C424" s="31" t="s">
        <v>1168</v>
      </c>
      <c r="D424" s="31" t="s">
        <v>1182</v>
      </c>
      <c r="E424" s="243">
        <v>2024002880060</v>
      </c>
      <c r="F424" s="244" t="s">
        <v>1183</v>
      </c>
      <c r="G424" s="243" t="s">
        <v>1188</v>
      </c>
      <c r="H424" s="243" t="s">
        <v>1188</v>
      </c>
      <c r="I424" s="243" t="s">
        <v>391</v>
      </c>
      <c r="J424" s="245" t="s">
        <v>108</v>
      </c>
      <c r="K424" s="243">
        <v>1</v>
      </c>
      <c r="L424" s="246">
        <v>0</v>
      </c>
      <c r="M424" s="247"/>
      <c r="N424" s="246">
        <v>0</v>
      </c>
      <c r="O424" s="246">
        <v>0</v>
      </c>
      <c r="P424" s="248">
        <v>0</v>
      </c>
      <c r="Q424" s="245">
        <v>0</v>
      </c>
      <c r="R424" s="248">
        <v>0</v>
      </c>
      <c r="S424" s="248">
        <v>0</v>
      </c>
      <c r="T424" s="248">
        <v>0</v>
      </c>
      <c r="U424" s="248">
        <v>0</v>
      </c>
      <c r="V424" s="248">
        <v>0</v>
      </c>
      <c r="W424" s="248">
        <v>0</v>
      </c>
      <c r="X424" s="249">
        <v>0</v>
      </c>
      <c r="Y424" s="249">
        <v>0</v>
      </c>
      <c r="Z424" s="249"/>
      <c r="AA424" s="250"/>
      <c r="AB424" s="31"/>
      <c r="AC424" s="31"/>
      <c r="AD424" s="31"/>
    </row>
    <row r="425" spans="1:30" ht="47.45" customHeight="1" x14ac:dyDescent="0.25">
      <c r="A425" s="31" t="s">
        <v>1167</v>
      </c>
      <c r="B425" s="31" t="s">
        <v>1060</v>
      </c>
      <c r="C425" s="31" t="s">
        <v>1168</v>
      </c>
      <c r="D425" s="31" t="s">
        <v>1169</v>
      </c>
      <c r="E425" s="243">
        <v>2024002880059</v>
      </c>
      <c r="F425" s="244" t="s">
        <v>1189</v>
      </c>
      <c r="G425" s="243" t="s">
        <v>1190</v>
      </c>
      <c r="H425" s="243" t="s">
        <v>1190</v>
      </c>
      <c r="I425" s="243" t="s">
        <v>1059</v>
      </c>
      <c r="J425" s="245" t="s">
        <v>108</v>
      </c>
      <c r="K425" s="243">
        <v>3</v>
      </c>
      <c r="L425" s="246">
        <v>900000000</v>
      </c>
      <c r="M425" s="247" t="s">
        <v>715</v>
      </c>
      <c r="N425" s="246">
        <v>75000000</v>
      </c>
      <c r="O425" s="246">
        <v>75000000</v>
      </c>
      <c r="P425" s="248">
        <v>75000000</v>
      </c>
      <c r="Q425" s="245">
        <v>75000000</v>
      </c>
      <c r="R425" s="248">
        <v>75000000</v>
      </c>
      <c r="S425" s="248">
        <v>75000000</v>
      </c>
      <c r="T425" s="248">
        <v>75000000</v>
      </c>
      <c r="U425" s="248">
        <v>75000000</v>
      </c>
      <c r="V425" s="248">
        <v>75000000</v>
      </c>
      <c r="W425" s="248">
        <v>75000000</v>
      </c>
      <c r="X425" s="249">
        <v>75000000</v>
      </c>
      <c r="Y425" s="249">
        <v>75000000</v>
      </c>
      <c r="Z425" s="249"/>
      <c r="AA425" s="250"/>
      <c r="AB425" s="31"/>
      <c r="AC425" s="31"/>
      <c r="AD425" s="31"/>
    </row>
    <row r="426" spans="1:30" ht="47.45" customHeight="1" x14ac:dyDescent="0.25">
      <c r="A426" s="31" t="s">
        <v>1167</v>
      </c>
      <c r="B426" s="31" t="s">
        <v>1060</v>
      </c>
      <c r="C426" s="31" t="s">
        <v>1168</v>
      </c>
      <c r="D426" s="31" t="s">
        <v>1169</v>
      </c>
      <c r="E426" s="243">
        <v>2024002880059</v>
      </c>
      <c r="F426" s="244" t="s">
        <v>1189</v>
      </c>
      <c r="G426" s="243" t="s">
        <v>1191</v>
      </c>
      <c r="H426" s="243" t="s">
        <v>1191</v>
      </c>
      <c r="I426" s="243" t="s">
        <v>1192</v>
      </c>
      <c r="J426" s="245" t="s">
        <v>108</v>
      </c>
      <c r="K426" s="243">
        <v>3</v>
      </c>
      <c r="L426" s="246">
        <v>0</v>
      </c>
      <c r="M426" s="247"/>
      <c r="N426" s="246">
        <v>0</v>
      </c>
      <c r="O426" s="246">
        <v>0</v>
      </c>
      <c r="P426" s="248">
        <v>0</v>
      </c>
      <c r="Q426" s="245">
        <v>0</v>
      </c>
      <c r="R426" s="248">
        <v>0</v>
      </c>
      <c r="S426" s="248">
        <v>0</v>
      </c>
      <c r="T426" s="248">
        <v>0</v>
      </c>
      <c r="U426" s="248">
        <v>0</v>
      </c>
      <c r="V426" s="248">
        <v>0</v>
      </c>
      <c r="W426" s="248">
        <v>0</v>
      </c>
      <c r="X426" s="249">
        <v>0</v>
      </c>
      <c r="Y426" s="249">
        <v>0</v>
      </c>
      <c r="Z426" s="249"/>
      <c r="AA426" s="250"/>
      <c r="AB426" s="31"/>
      <c r="AC426" s="31"/>
      <c r="AD426" s="31"/>
    </row>
    <row r="427" spans="1:30" ht="47.45" customHeight="1" x14ac:dyDescent="0.25">
      <c r="A427" s="31" t="s">
        <v>1167</v>
      </c>
      <c r="B427" s="31" t="s">
        <v>1060</v>
      </c>
      <c r="C427" s="31" t="s">
        <v>1168</v>
      </c>
      <c r="D427" s="31" t="s">
        <v>1193</v>
      </c>
      <c r="E427" s="243">
        <v>2024002880058</v>
      </c>
      <c r="F427" s="244" t="s">
        <v>1194</v>
      </c>
      <c r="G427" s="243" t="s">
        <v>1195</v>
      </c>
      <c r="H427" s="243" t="s">
        <v>1195</v>
      </c>
      <c r="I427" s="243" t="s">
        <v>966</v>
      </c>
      <c r="J427" s="245" t="s">
        <v>108</v>
      </c>
      <c r="K427" s="243">
        <v>1</v>
      </c>
      <c r="L427" s="246">
        <v>0</v>
      </c>
      <c r="M427" s="247"/>
      <c r="N427" s="246">
        <v>0</v>
      </c>
      <c r="O427" s="246">
        <v>0</v>
      </c>
      <c r="P427" s="248">
        <v>0</v>
      </c>
      <c r="Q427" s="245">
        <v>0</v>
      </c>
      <c r="R427" s="248">
        <v>0</v>
      </c>
      <c r="S427" s="248">
        <v>0</v>
      </c>
      <c r="T427" s="248">
        <v>0</v>
      </c>
      <c r="U427" s="248">
        <v>0</v>
      </c>
      <c r="V427" s="248">
        <v>0</v>
      </c>
      <c r="W427" s="248">
        <v>0</v>
      </c>
      <c r="X427" s="249">
        <v>0</v>
      </c>
      <c r="Y427" s="249">
        <v>0</v>
      </c>
      <c r="Z427" s="249"/>
      <c r="AA427" s="250"/>
      <c r="AB427" s="31"/>
      <c r="AC427" s="31"/>
      <c r="AD427" s="31"/>
    </row>
    <row r="428" spans="1:30" ht="47.45" customHeight="1" x14ac:dyDescent="0.25">
      <c r="A428" s="31" t="s">
        <v>1167</v>
      </c>
      <c r="B428" s="31" t="s">
        <v>1060</v>
      </c>
      <c r="C428" s="31" t="s">
        <v>1168</v>
      </c>
      <c r="D428" s="31" t="s">
        <v>1193</v>
      </c>
      <c r="E428" s="243">
        <v>2024002880058</v>
      </c>
      <c r="F428" s="244" t="s">
        <v>1194</v>
      </c>
      <c r="G428" s="243" t="s">
        <v>1196</v>
      </c>
      <c r="H428" s="243" t="s">
        <v>1196</v>
      </c>
      <c r="I428" s="243" t="s">
        <v>1049</v>
      </c>
      <c r="J428" s="245" t="s">
        <v>149</v>
      </c>
      <c r="K428" s="243">
        <v>1</v>
      </c>
      <c r="L428" s="246">
        <v>0</v>
      </c>
      <c r="M428" s="247"/>
      <c r="N428" s="246">
        <v>0</v>
      </c>
      <c r="O428" s="246">
        <v>0</v>
      </c>
      <c r="P428" s="248">
        <v>0</v>
      </c>
      <c r="Q428" s="245">
        <v>0</v>
      </c>
      <c r="R428" s="248">
        <v>0</v>
      </c>
      <c r="S428" s="248">
        <v>0</v>
      </c>
      <c r="T428" s="248">
        <v>0</v>
      </c>
      <c r="U428" s="248">
        <v>0</v>
      </c>
      <c r="V428" s="248">
        <v>0</v>
      </c>
      <c r="W428" s="248">
        <v>0</v>
      </c>
      <c r="X428" s="249">
        <v>0</v>
      </c>
      <c r="Y428" s="249">
        <v>0</v>
      </c>
      <c r="Z428" s="249"/>
      <c r="AA428" s="250"/>
      <c r="AB428" s="31"/>
      <c r="AC428" s="31"/>
      <c r="AD428" s="31"/>
    </row>
    <row r="429" spans="1:30" ht="47.45" customHeight="1" x14ac:dyDescent="0.25">
      <c r="A429" s="31" t="s">
        <v>1167</v>
      </c>
      <c r="B429" s="31" t="s">
        <v>1060</v>
      </c>
      <c r="C429" s="31" t="s">
        <v>1168</v>
      </c>
      <c r="D429" s="31" t="s">
        <v>1193</v>
      </c>
      <c r="E429" s="243">
        <v>2024002880058</v>
      </c>
      <c r="F429" s="244" t="s">
        <v>1194</v>
      </c>
      <c r="G429" s="243" t="s">
        <v>1197</v>
      </c>
      <c r="H429" s="243" t="s">
        <v>1197</v>
      </c>
      <c r="I429" s="243" t="s">
        <v>128</v>
      </c>
      <c r="J429" s="245" t="s">
        <v>108</v>
      </c>
      <c r="K429" s="243">
        <v>250</v>
      </c>
      <c r="L429" s="246">
        <v>299870971</v>
      </c>
      <c r="M429" s="247" t="s">
        <v>715</v>
      </c>
      <c r="N429" s="246">
        <v>24989247</v>
      </c>
      <c r="O429" s="246">
        <v>24989247</v>
      </c>
      <c r="P429" s="248">
        <v>24989247</v>
      </c>
      <c r="Q429" s="245">
        <v>24989247</v>
      </c>
      <c r="R429" s="248">
        <v>24989247</v>
      </c>
      <c r="S429" s="248">
        <v>24989248</v>
      </c>
      <c r="T429" s="248">
        <v>24989248</v>
      </c>
      <c r="U429" s="248">
        <v>24989248</v>
      </c>
      <c r="V429" s="248">
        <v>24989248</v>
      </c>
      <c r="W429" s="248">
        <v>24989248</v>
      </c>
      <c r="X429" s="249">
        <v>24989248</v>
      </c>
      <c r="Y429" s="249">
        <v>24989248</v>
      </c>
      <c r="Z429" s="249"/>
      <c r="AA429" s="250"/>
      <c r="AB429" s="31"/>
      <c r="AC429" s="31"/>
      <c r="AD429" s="31"/>
    </row>
    <row r="430" spans="1:30" ht="47.45" customHeight="1" x14ac:dyDescent="0.25">
      <c r="A430" s="31" t="s">
        <v>1167</v>
      </c>
      <c r="B430" s="31" t="s">
        <v>1060</v>
      </c>
      <c r="C430" s="31" t="s">
        <v>1168</v>
      </c>
      <c r="D430" s="31" t="s">
        <v>1193</v>
      </c>
      <c r="E430" s="243">
        <v>2024002880058</v>
      </c>
      <c r="F430" s="244" t="s">
        <v>1194</v>
      </c>
      <c r="G430" s="243" t="s">
        <v>1198</v>
      </c>
      <c r="H430" s="243" t="s">
        <v>1198</v>
      </c>
      <c r="I430" s="243" t="s">
        <v>339</v>
      </c>
      <c r="J430" s="245" t="s">
        <v>149</v>
      </c>
      <c r="K430" s="243">
        <v>1</v>
      </c>
      <c r="L430" s="246">
        <v>118609647</v>
      </c>
      <c r="M430" s="247" t="s">
        <v>715</v>
      </c>
      <c r="N430" s="246">
        <v>9884137</v>
      </c>
      <c r="O430" s="246">
        <v>9884137</v>
      </c>
      <c r="P430" s="248">
        <v>9884137</v>
      </c>
      <c r="Q430" s="245">
        <v>9884137</v>
      </c>
      <c r="R430" s="248">
        <v>9884137</v>
      </c>
      <c r="S430" s="248">
        <v>9884137</v>
      </c>
      <c r="T430" s="248">
        <v>9884137</v>
      </c>
      <c r="U430" s="248">
        <v>9884137</v>
      </c>
      <c r="V430" s="248">
        <v>9884137</v>
      </c>
      <c r="W430" s="248">
        <v>9884138</v>
      </c>
      <c r="X430" s="249">
        <v>9884138</v>
      </c>
      <c r="Y430" s="249">
        <v>9884138</v>
      </c>
      <c r="Z430" s="249"/>
      <c r="AA430" s="250"/>
      <c r="AB430" s="31"/>
      <c r="AC430" s="31"/>
      <c r="AD430" s="31"/>
    </row>
    <row r="431" spans="1:30" ht="47.45" customHeight="1" x14ac:dyDescent="0.25">
      <c r="A431" s="31" t="s">
        <v>1167</v>
      </c>
      <c r="B431" s="31" t="s">
        <v>1060</v>
      </c>
      <c r="C431" s="31" t="s">
        <v>1168</v>
      </c>
      <c r="D431" s="31" t="s">
        <v>1193</v>
      </c>
      <c r="E431" s="243">
        <v>2024002880058</v>
      </c>
      <c r="F431" s="244" t="s">
        <v>1194</v>
      </c>
      <c r="G431" s="243" t="s">
        <v>1199</v>
      </c>
      <c r="H431" s="243" t="s">
        <v>1199</v>
      </c>
      <c r="I431" s="243" t="s">
        <v>1200</v>
      </c>
      <c r="J431" s="245" t="s">
        <v>149</v>
      </c>
      <c r="K431" s="243">
        <v>1</v>
      </c>
      <c r="L431" s="246">
        <v>0</v>
      </c>
      <c r="M431" s="247"/>
      <c r="N431" s="246">
        <v>0</v>
      </c>
      <c r="O431" s="246">
        <v>0</v>
      </c>
      <c r="P431" s="248">
        <v>0</v>
      </c>
      <c r="Q431" s="245">
        <v>0</v>
      </c>
      <c r="R431" s="248">
        <v>0</v>
      </c>
      <c r="S431" s="248">
        <v>0</v>
      </c>
      <c r="T431" s="248">
        <v>0</v>
      </c>
      <c r="U431" s="248">
        <v>0</v>
      </c>
      <c r="V431" s="248">
        <v>0</v>
      </c>
      <c r="W431" s="248">
        <v>0</v>
      </c>
      <c r="X431" s="249">
        <v>0</v>
      </c>
      <c r="Y431" s="249">
        <v>855139514</v>
      </c>
      <c r="Z431" s="249"/>
      <c r="AA431" s="250"/>
      <c r="AB431" s="31"/>
      <c r="AC431" s="31"/>
      <c r="AD431" s="31"/>
    </row>
    <row r="432" spans="1:30" ht="47.45" customHeight="1" x14ac:dyDescent="0.25">
      <c r="A432" s="31" t="s">
        <v>1167</v>
      </c>
      <c r="B432" s="31" t="s">
        <v>1060</v>
      </c>
      <c r="C432" s="31" t="s">
        <v>1168</v>
      </c>
      <c r="D432" s="31" t="s">
        <v>1193</v>
      </c>
      <c r="E432" s="243">
        <v>2024002880058</v>
      </c>
      <c r="F432" s="244" t="s">
        <v>1194</v>
      </c>
      <c r="G432" s="243" t="s">
        <v>1201</v>
      </c>
      <c r="H432" s="243" t="s">
        <v>1201</v>
      </c>
      <c r="I432" s="243" t="s">
        <v>1028</v>
      </c>
      <c r="J432" s="245" t="s">
        <v>108</v>
      </c>
      <c r="K432" s="243">
        <v>8</v>
      </c>
      <c r="L432" s="246">
        <v>232307747</v>
      </c>
      <c r="M432" s="247" t="s">
        <v>715</v>
      </c>
      <c r="N432" s="246">
        <v>19358979</v>
      </c>
      <c r="O432" s="246">
        <v>19358979</v>
      </c>
      <c r="P432" s="248">
        <v>19358979</v>
      </c>
      <c r="Q432" s="245">
        <v>19358979</v>
      </c>
      <c r="R432" s="248">
        <v>19358979</v>
      </c>
      <c r="S432" s="248">
        <v>19358979</v>
      </c>
      <c r="T432" s="248">
        <v>19358979</v>
      </c>
      <c r="U432" s="248">
        <v>19358979</v>
      </c>
      <c r="V432" s="248">
        <v>19358979</v>
      </c>
      <c r="W432" s="248">
        <v>19358979</v>
      </c>
      <c r="X432" s="249">
        <v>19358979</v>
      </c>
      <c r="Y432" s="249">
        <v>19358978</v>
      </c>
      <c r="Z432" s="249"/>
      <c r="AA432" s="250"/>
      <c r="AB432" s="31"/>
      <c r="AC432" s="31"/>
      <c r="AD432" s="31"/>
    </row>
    <row r="433" spans="1:30" ht="47.45" customHeight="1" x14ac:dyDescent="0.25">
      <c r="A433" s="31" t="s">
        <v>1167</v>
      </c>
      <c r="B433" s="31" t="s">
        <v>1060</v>
      </c>
      <c r="C433" s="31" t="s">
        <v>1168</v>
      </c>
      <c r="D433" s="31" t="s">
        <v>1202</v>
      </c>
      <c r="E433" s="243">
        <v>2024002880057</v>
      </c>
      <c r="F433" s="244" t="s">
        <v>1203</v>
      </c>
      <c r="G433" s="243" t="s">
        <v>1204</v>
      </c>
      <c r="H433" s="243" t="s">
        <v>1204</v>
      </c>
      <c r="I433" s="243" t="s">
        <v>1049</v>
      </c>
      <c r="J433" s="245" t="s">
        <v>149</v>
      </c>
      <c r="K433" s="243">
        <v>1</v>
      </c>
      <c r="L433" s="246">
        <v>4191229660</v>
      </c>
      <c r="M433" s="247" t="s">
        <v>1205</v>
      </c>
      <c r="N433" s="246">
        <v>349269138</v>
      </c>
      <c r="O433" s="246">
        <v>349269138</v>
      </c>
      <c r="P433" s="248">
        <v>349269138</v>
      </c>
      <c r="Q433" s="245">
        <v>349269138</v>
      </c>
      <c r="R433" s="248">
        <v>349269138</v>
      </c>
      <c r="S433" s="248">
        <v>349269138</v>
      </c>
      <c r="T433" s="248">
        <v>349269138</v>
      </c>
      <c r="U433" s="248">
        <v>349269138</v>
      </c>
      <c r="V433" s="248">
        <v>349269139</v>
      </c>
      <c r="W433" s="248">
        <v>349269139</v>
      </c>
      <c r="X433" s="249">
        <v>349269139</v>
      </c>
      <c r="Y433" s="249">
        <v>349269139</v>
      </c>
      <c r="Z433" s="249"/>
      <c r="AA433" s="250"/>
      <c r="AB433" s="31"/>
      <c r="AC433" s="31"/>
      <c r="AD433" s="31"/>
    </row>
    <row r="434" spans="1:30" ht="47.45" customHeight="1" x14ac:dyDescent="0.25">
      <c r="A434" s="31" t="s">
        <v>1167</v>
      </c>
      <c r="B434" s="31" t="s">
        <v>1060</v>
      </c>
      <c r="C434" s="31" t="s">
        <v>1168</v>
      </c>
      <c r="D434" s="31" t="s">
        <v>1193</v>
      </c>
      <c r="E434" s="243">
        <v>2024002880057</v>
      </c>
      <c r="F434" s="244" t="s">
        <v>1203</v>
      </c>
      <c r="G434" s="243" t="s">
        <v>1206</v>
      </c>
      <c r="H434" s="243" t="s">
        <v>1206</v>
      </c>
      <c r="I434" s="243" t="s">
        <v>1207</v>
      </c>
      <c r="J434" s="245" t="s">
        <v>331</v>
      </c>
      <c r="K434" s="243">
        <v>1</v>
      </c>
      <c r="L434" s="246">
        <v>0</v>
      </c>
      <c r="M434" s="247"/>
      <c r="N434" s="246">
        <v>0</v>
      </c>
      <c r="O434" s="246">
        <v>0</v>
      </c>
      <c r="P434" s="248">
        <v>0</v>
      </c>
      <c r="Q434" s="245">
        <v>0</v>
      </c>
      <c r="R434" s="248">
        <v>0</v>
      </c>
      <c r="S434" s="248">
        <v>0</v>
      </c>
      <c r="T434" s="248">
        <v>0</v>
      </c>
      <c r="U434" s="248">
        <v>0</v>
      </c>
      <c r="V434" s="248">
        <v>0</v>
      </c>
      <c r="W434" s="248">
        <v>0</v>
      </c>
      <c r="X434" s="249">
        <v>0</v>
      </c>
      <c r="Y434" s="249">
        <v>0</v>
      </c>
      <c r="Z434" s="249"/>
      <c r="AA434" s="250"/>
      <c r="AB434" s="31"/>
      <c r="AC434" s="31"/>
      <c r="AD434" s="31"/>
    </row>
    <row r="435" spans="1:30" ht="47.45" customHeight="1" x14ac:dyDescent="0.25">
      <c r="A435" s="31" t="s">
        <v>1167</v>
      </c>
      <c r="B435" s="31" t="s">
        <v>1060</v>
      </c>
      <c r="C435" s="31" t="s">
        <v>1168</v>
      </c>
      <c r="D435" s="31" t="s">
        <v>1202</v>
      </c>
      <c r="E435" s="243">
        <v>2024002880057</v>
      </c>
      <c r="F435" s="244" t="s">
        <v>1203</v>
      </c>
      <c r="G435" s="243" t="s">
        <v>1208</v>
      </c>
      <c r="H435" s="243" t="s">
        <v>1208</v>
      </c>
      <c r="I435" s="243" t="s">
        <v>1209</v>
      </c>
      <c r="J435" s="245" t="s">
        <v>108</v>
      </c>
      <c r="K435" s="243">
        <v>1</v>
      </c>
      <c r="L435" s="246">
        <v>4265600000</v>
      </c>
      <c r="M435" s="247" t="s">
        <v>1210</v>
      </c>
      <c r="N435" s="246">
        <v>355466666</v>
      </c>
      <c r="O435" s="246">
        <v>355466666</v>
      </c>
      <c r="P435" s="248">
        <v>355466666</v>
      </c>
      <c r="Q435" s="245">
        <v>355466666</v>
      </c>
      <c r="R435" s="248">
        <v>355466667</v>
      </c>
      <c r="S435" s="248">
        <v>355466667</v>
      </c>
      <c r="T435" s="248">
        <v>355466667</v>
      </c>
      <c r="U435" s="248">
        <v>355466667</v>
      </c>
      <c r="V435" s="248">
        <v>355466667</v>
      </c>
      <c r="W435" s="248">
        <v>355466667</v>
      </c>
      <c r="X435" s="249">
        <v>355466667</v>
      </c>
      <c r="Y435" s="249">
        <v>355466667</v>
      </c>
      <c r="Z435" s="249"/>
      <c r="AA435" s="250"/>
      <c r="AB435" s="31"/>
      <c r="AC435" s="31"/>
      <c r="AD435" s="31"/>
    </row>
    <row r="436" spans="1:30" ht="47.45" customHeight="1" x14ac:dyDescent="0.25">
      <c r="A436" s="31" t="s">
        <v>1167</v>
      </c>
      <c r="B436" s="31" t="s">
        <v>1060</v>
      </c>
      <c r="C436" s="31" t="s">
        <v>1168</v>
      </c>
      <c r="D436" s="31" t="s">
        <v>1211</v>
      </c>
      <c r="E436" s="243" t="s">
        <v>1212</v>
      </c>
      <c r="F436" s="244" t="s">
        <v>1213</v>
      </c>
      <c r="G436" s="243" t="s">
        <v>1214</v>
      </c>
      <c r="H436" s="243" t="s">
        <v>1214</v>
      </c>
      <c r="I436" s="243" t="s">
        <v>1215</v>
      </c>
      <c r="J436" s="245" t="s">
        <v>149</v>
      </c>
      <c r="K436" s="243">
        <v>1</v>
      </c>
      <c r="L436" s="246">
        <v>872727860</v>
      </c>
      <c r="M436" s="247" t="s">
        <v>715</v>
      </c>
      <c r="N436" s="246">
        <v>72727321</v>
      </c>
      <c r="O436" s="246">
        <v>72727321</v>
      </c>
      <c r="P436" s="248">
        <v>72727321</v>
      </c>
      <c r="Q436" s="245">
        <v>72727321</v>
      </c>
      <c r="R436" s="248">
        <v>72727322</v>
      </c>
      <c r="S436" s="248">
        <v>72727322</v>
      </c>
      <c r="T436" s="248">
        <v>72727322</v>
      </c>
      <c r="U436" s="248">
        <v>72727322</v>
      </c>
      <c r="V436" s="248">
        <v>72727322</v>
      </c>
      <c r="W436" s="248">
        <v>72727322</v>
      </c>
      <c r="X436" s="249">
        <v>72727322</v>
      </c>
      <c r="Y436" s="249">
        <v>72727322</v>
      </c>
      <c r="Z436" s="249"/>
      <c r="AA436" s="250"/>
      <c r="AB436" s="31"/>
      <c r="AC436" s="31"/>
      <c r="AD436" s="31"/>
    </row>
    <row r="437" spans="1:30" ht="47.45" customHeight="1" x14ac:dyDescent="0.25">
      <c r="A437" s="31" t="s">
        <v>1167</v>
      </c>
      <c r="B437" s="31" t="s">
        <v>1060</v>
      </c>
      <c r="C437" s="31" t="s">
        <v>1168</v>
      </c>
      <c r="D437" s="31" t="s">
        <v>1216</v>
      </c>
      <c r="E437" s="243">
        <v>2024002880074</v>
      </c>
      <c r="F437" s="244" t="s">
        <v>1217</v>
      </c>
      <c r="G437" s="243" t="s">
        <v>1218</v>
      </c>
      <c r="H437" s="243" t="s">
        <v>1218</v>
      </c>
      <c r="I437" s="243" t="s">
        <v>1219</v>
      </c>
      <c r="J437" s="245" t="s">
        <v>108</v>
      </c>
      <c r="K437" s="243">
        <v>20</v>
      </c>
      <c r="L437" s="246">
        <v>1646132277</v>
      </c>
      <c r="M437" s="247" t="s">
        <v>715</v>
      </c>
      <c r="N437" s="246">
        <v>137177689</v>
      </c>
      <c r="O437" s="246">
        <v>137177689</v>
      </c>
      <c r="P437" s="248">
        <v>137177689</v>
      </c>
      <c r="Q437" s="245">
        <v>137177690</v>
      </c>
      <c r="R437" s="248">
        <v>137177690</v>
      </c>
      <c r="S437" s="248">
        <v>137177690</v>
      </c>
      <c r="T437" s="248">
        <v>137177690</v>
      </c>
      <c r="U437" s="248">
        <v>137177690</v>
      </c>
      <c r="V437" s="248">
        <v>137177690</v>
      </c>
      <c r="W437" s="248">
        <v>137177690</v>
      </c>
      <c r="X437" s="249">
        <v>137177690</v>
      </c>
      <c r="Y437" s="249">
        <v>137177690</v>
      </c>
      <c r="Z437" s="249"/>
      <c r="AA437" s="250"/>
      <c r="AB437" s="31"/>
      <c r="AC437" s="31"/>
      <c r="AD437" s="31"/>
    </row>
    <row r="438" spans="1:30" ht="47.45" customHeight="1" x14ac:dyDescent="0.25">
      <c r="A438" s="31" t="s">
        <v>1167</v>
      </c>
      <c r="B438" s="31" t="s">
        <v>1060</v>
      </c>
      <c r="C438" s="31" t="s">
        <v>1168</v>
      </c>
      <c r="D438" s="31" t="s">
        <v>1193</v>
      </c>
      <c r="E438" s="243">
        <v>2024002880060</v>
      </c>
      <c r="F438" s="244" t="s">
        <v>1220</v>
      </c>
      <c r="G438" s="243" t="s">
        <v>1221</v>
      </c>
      <c r="H438" s="243" t="s">
        <v>1221</v>
      </c>
      <c r="I438" s="243" t="s">
        <v>1222</v>
      </c>
      <c r="J438" s="245" t="s">
        <v>108</v>
      </c>
      <c r="K438" s="243">
        <v>1</v>
      </c>
      <c r="L438" s="246">
        <v>0</v>
      </c>
      <c r="M438" s="247">
        <v>0</v>
      </c>
      <c r="N438" s="246">
        <v>0</v>
      </c>
      <c r="O438" s="246">
        <v>0</v>
      </c>
      <c r="P438" s="248">
        <v>0</v>
      </c>
      <c r="Q438" s="245">
        <v>0</v>
      </c>
      <c r="R438" s="248">
        <v>0</v>
      </c>
      <c r="S438" s="248">
        <v>0</v>
      </c>
      <c r="T438" s="248">
        <v>0</v>
      </c>
      <c r="U438" s="248">
        <v>0</v>
      </c>
      <c r="V438" s="248">
        <v>0</v>
      </c>
      <c r="W438" s="248">
        <v>0</v>
      </c>
      <c r="X438" s="249">
        <v>0</v>
      </c>
      <c r="Y438" s="249">
        <v>0</v>
      </c>
      <c r="Z438" s="249"/>
      <c r="AA438" s="250"/>
      <c r="AB438" s="31"/>
      <c r="AC438" s="31"/>
      <c r="AD438" s="31"/>
    </row>
    <row r="439" spans="1:30" ht="47.45" customHeight="1" x14ac:dyDescent="0.25">
      <c r="A439" s="31" t="s">
        <v>1167</v>
      </c>
      <c r="B439" s="31" t="s">
        <v>1060</v>
      </c>
      <c r="C439" s="31" t="s">
        <v>1168</v>
      </c>
      <c r="D439" s="31" t="s">
        <v>1202</v>
      </c>
      <c r="E439" s="243">
        <v>2024002880057</v>
      </c>
      <c r="F439" s="244" t="s">
        <v>1203</v>
      </c>
      <c r="G439" s="243" t="s">
        <v>1223</v>
      </c>
      <c r="H439" s="243" t="s">
        <v>1224</v>
      </c>
      <c r="I439" s="243" t="s">
        <v>1225</v>
      </c>
      <c r="J439" s="245" t="s">
        <v>149</v>
      </c>
      <c r="K439" s="243">
        <v>1</v>
      </c>
      <c r="L439" s="246">
        <v>43740000</v>
      </c>
      <c r="M439" s="247" t="s">
        <v>1210</v>
      </c>
      <c r="N439" s="246">
        <v>3645000</v>
      </c>
      <c r="O439" s="246">
        <v>3645000</v>
      </c>
      <c r="P439" s="248">
        <v>3645000</v>
      </c>
      <c r="Q439" s="245">
        <v>3645000</v>
      </c>
      <c r="R439" s="248">
        <v>3645000</v>
      </c>
      <c r="S439" s="248">
        <v>3645000</v>
      </c>
      <c r="T439" s="248">
        <v>3645000</v>
      </c>
      <c r="U439" s="248">
        <v>3645000</v>
      </c>
      <c r="V439" s="248">
        <v>3645000</v>
      </c>
      <c r="W439" s="248">
        <v>3645000</v>
      </c>
      <c r="X439" s="249">
        <v>3645000</v>
      </c>
      <c r="Y439" s="249">
        <v>3645000</v>
      </c>
      <c r="Z439" s="249"/>
      <c r="AA439" s="250"/>
      <c r="AB439" s="31"/>
      <c r="AC439" s="31"/>
      <c r="AD439" s="31"/>
    </row>
    <row r="440" spans="1:30" s="7" customFormat="1" ht="78" customHeight="1" x14ac:dyDescent="0.25">
      <c r="A440" s="251" t="s">
        <v>1230</v>
      </c>
      <c r="B440" s="252" t="s">
        <v>21</v>
      </c>
      <c r="C440" s="253" t="s">
        <v>1231</v>
      </c>
      <c r="D440" s="253" t="s">
        <v>1081</v>
      </c>
      <c r="E440" s="254" t="s">
        <v>1232</v>
      </c>
      <c r="F440" s="255" t="s">
        <v>1233</v>
      </c>
      <c r="G440" s="255" t="s">
        <v>1234</v>
      </c>
      <c r="H440" s="255" t="s">
        <v>1235</v>
      </c>
      <c r="I440" s="253" t="s">
        <v>1236</v>
      </c>
      <c r="J440" s="256" t="s">
        <v>331</v>
      </c>
      <c r="K440" s="257">
        <v>43.62</v>
      </c>
      <c r="L440" s="258">
        <v>2698569005</v>
      </c>
      <c r="M440" s="259" t="s">
        <v>1237</v>
      </c>
      <c r="N440" s="260"/>
      <c r="O440" s="261">
        <v>245324455</v>
      </c>
      <c r="P440" s="261">
        <v>245324455</v>
      </c>
      <c r="Q440" s="261">
        <v>245324455</v>
      </c>
      <c r="R440" s="261">
        <v>245324455</v>
      </c>
      <c r="S440" s="261">
        <v>245324455</v>
      </c>
      <c r="T440" s="261">
        <v>245324455</v>
      </c>
      <c r="U440" s="261">
        <v>245324455</v>
      </c>
      <c r="V440" s="261">
        <v>245324455</v>
      </c>
      <c r="W440" s="261">
        <v>245324455</v>
      </c>
      <c r="X440" s="261">
        <v>245324455</v>
      </c>
      <c r="Y440" s="261">
        <v>245324455</v>
      </c>
    </row>
    <row r="441" spans="1:30" s="7" customFormat="1" ht="78" customHeight="1" x14ac:dyDescent="0.25">
      <c r="A441" s="251" t="s">
        <v>1230</v>
      </c>
      <c r="B441" s="252" t="s">
        <v>21</v>
      </c>
      <c r="C441" s="253" t="s">
        <v>1231</v>
      </c>
      <c r="D441" s="253" t="s">
        <v>1081</v>
      </c>
      <c r="E441" s="254" t="s">
        <v>1232</v>
      </c>
      <c r="F441" s="255" t="s">
        <v>1233</v>
      </c>
      <c r="G441" s="255" t="s">
        <v>1234</v>
      </c>
      <c r="H441" s="255" t="s">
        <v>1235</v>
      </c>
      <c r="I441" s="253" t="s">
        <v>1236</v>
      </c>
      <c r="J441" s="256" t="s">
        <v>331</v>
      </c>
      <c r="K441" s="257">
        <v>43.62</v>
      </c>
      <c r="L441" s="258">
        <v>7237432644</v>
      </c>
      <c r="M441" s="262" t="s">
        <v>146</v>
      </c>
      <c r="N441" s="261"/>
      <c r="O441" s="261">
        <v>723743264.39999998</v>
      </c>
      <c r="P441" s="261">
        <v>723743264.39999998</v>
      </c>
      <c r="Q441" s="261">
        <v>723743264.39999998</v>
      </c>
      <c r="R441" s="261">
        <v>723743264.39999998</v>
      </c>
      <c r="S441" s="261">
        <v>723743264.39999998</v>
      </c>
      <c r="T441" s="261">
        <v>723743264.39999998</v>
      </c>
      <c r="U441" s="261">
        <v>723743264.39999998</v>
      </c>
      <c r="V441" s="261">
        <v>723743264.39999998</v>
      </c>
      <c r="W441" s="261">
        <v>723743264.39999998</v>
      </c>
      <c r="X441" s="261">
        <v>723743264.39999998</v>
      </c>
      <c r="Y441" s="261"/>
    </row>
    <row r="442" spans="1:30" ht="90" customHeight="1" x14ac:dyDescent="0.25">
      <c r="A442" s="251" t="s">
        <v>1230</v>
      </c>
      <c r="B442" s="252" t="s">
        <v>21</v>
      </c>
      <c r="C442" s="253" t="s">
        <v>1231</v>
      </c>
      <c r="D442" s="253" t="s">
        <v>1081</v>
      </c>
      <c r="E442" s="254" t="s">
        <v>1232</v>
      </c>
      <c r="F442" s="255" t="s">
        <v>1233</v>
      </c>
      <c r="G442" s="255" t="s">
        <v>1234</v>
      </c>
      <c r="H442" s="255" t="s">
        <v>1235</v>
      </c>
      <c r="I442" s="253" t="s">
        <v>1236</v>
      </c>
      <c r="J442" s="256" t="s">
        <v>331</v>
      </c>
      <c r="K442" s="257">
        <v>43.62</v>
      </c>
      <c r="L442" s="258">
        <v>3000000000</v>
      </c>
      <c r="M442" s="259" t="s">
        <v>1238</v>
      </c>
      <c r="N442" s="261"/>
      <c r="O442" s="261"/>
      <c r="P442" s="261"/>
      <c r="Q442" s="261"/>
      <c r="R442" s="261"/>
      <c r="S442" s="263"/>
      <c r="T442" s="261"/>
      <c r="U442" s="261">
        <v>750000000</v>
      </c>
      <c r="V442" s="261">
        <v>750000000</v>
      </c>
      <c r="W442" s="261">
        <v>750000000</v>
      </c>
      <c r="X442" s="261">
        <v>750000000</v>
      </c>
      <c r="Y442" s="261"/>
      <c r="Z442" s="27"/>
      <c r="AA442" s="27"/>
    </row>
    <row r="443" spans="1:30" ht="90" customHeight="1" x14ac:dyDescent="0.25">
      <c r="A443" s="251" t="s">
        <v>1230</v>
      </c>
      <c r="B443" s="252" t="s">
        <v>21</v>
      </c>
      <c r="C443" s="253" t="s">
        <v>1231</v>
      </c>
      <c r="D443" s="253" t="s">
        <v>1081</v>
      </c>
      <c r="E443" s="254" t="s">
        <v>1232</v>
      </c>
      <c r="F443" s="255" t="s">
        <v>1233</v>
      </c>
      <c r="G443" s="255" t="s">
        <v>1234</v>
      </c>
      <c r="H443" s="255" t="s">
        <v>1235</v>
      </c>
      <c r="I443" s="253" t="s">
        <v>1236</v>
      </c>
      <c r="J443" s="256" t="s">
        <v>331</v>
      </c>
      <c r="K443" s="257">
        <v>43.62</v>
      </c>
      <c r="L443" s="258">
        <v>114000000</v>
      </c>
      <c r="M443" s="259" t="s">
        <v>1239</v>
      </c>
      <c r="N443" s="261"/>
      <c r="O443" s="261"/>
      <c r="P443" s="261"/>
      <c r="Q443" s="261"/>
      <c r="R443" s="261"/>
      <c r="S443" s="263"/>
      <c r="T443" s="261"/>
      <c r="U443" s="261"/>
      <c r="V443" s="261"/>
      <c r="W443" s="261"/>
      <c r="X443" s="261"/>
      <c r="Y443" s="261">
        <v>114000000</v>
      </c>
      <c r="Z443" s="27"/>
      <c r="AA443" s="27"/>
    </row>
    <row r="444" spans="1:30" ht="90" customHeight="1" x14ac:dyDescent="0.25">
      <c r="A444" s="251" t="s">
        <v>1230</v>
      </c>
      <c r="B444" s="252" t="s">
        <v>21</v>
      </c>
      <c r="C444" s="253" t="s">
        <v>1231</v>
      </c>
      <c r="D444" s="253" t="s">
        <v>1081</v>
      </c>
      <c r="E444" s="254" t="s">
        <v>1232</v>
      </c>
      <c r="F444" s="255" t="s">
        <v>1233</v>
      </c>
      <c r="G444" s="255" t="s">
        <v>1234</v>
      </c>
      <c r="H444" s="255" t="s">
        <v>1235</v>
      </c>
      <c r="I444" s="253" t="s">
        <v>1236</v>
      </c>
      <c r="J444" s="256" t="s">
        <v>331</v>
      </c>
      <c r="K444" s="257">
        <v>43.62</v>
      </c>
      <c r="L444" s="258">
        <v>1623723428</v>
      </c>
      <c r="M444" s="259" t="s">
        <v>1240</v>
      </c>
      <c r="N444" s="261"/>
      <c r="O444" s="261"/>
      <c r="P444" s="261"/>
      <c r="Q444" s="261"/>
      <c r="R444" s="261"/>
      <c r="S444" s="263"/>
      <c r="T444" s="261"/>
      <c r="U444" s="261"/>
      <c r="V444" s="261"/>
      <c r="W444" s="261"/>
      <c r="X444" s="261">
        <v>1395353997.22</v>
      </c>
      <c r="Y444" s="261">
        <v>228369430.78</v>
      </c>
      <c r="Z444" s="27"/>
      <c r="AA444" s="27"/>
    </row>
    <row r="445" spans="1:30" s="7" customFormat="1" ht="86.25" customHeight="1" x14ac:dyDescent="0.25">
      <c r="A445" s="251" t="s">
        <v>1230</v>
      </c>
      <c r="B445" s="252" t="s">
        <v>21</v>
      </c>
      <c r="C445" s="253" t="s">
        <v>1231</v>
      </c>
      <c r="D445" s="253" t="s">
        <v>1081</v>
      </c>
      <c r="E445" s="254" t="s">
        <v>1232</v>
      </c>
      <c r="F445" s="255" t="s">
        <v>1233</v>
      </c>
      <c r="G445" s="255" t="s">
        <v>1234</v>
      </c>
      <c r="H445" s="264" t="s">
        <v>1241</v>
      </c>
      <c r="I445" s="265" t="s">
        <v>1242</v>
      </c>
      <c r="J445" s="256" t="s">
        <v>331</v>
      </c>
      <c r="K445" s="257">
        <v>30000</v>
      </c>
      <c r="L445" s="258">
        <f>4762567356+2500000000+98</f>
        <v>7262567454</v>
      </c>
      <c r="M445" s="262" t="s">
        <v>146</v>
      </c>
      <c r="N445" s="261"/>
      <c r="O445" s="263">
        <v>907820931.75</v>
      </c>
      <c r="P445" s="263">
        <v>907820931.75</v>
      </c>
      <c r="Q445" s="263">
        <v>907820931.75</v>
      </c>
      <c r="R445" s="263">
        <v>907820931.75</v>
      </c>
      <c r="S445" s="263">
        <v>907820931.75</v>
      </c>
      <c r="T445" s="263">
        <v>907820931.75</v>
      </c>
      <c r="U445" s="261">
        <v>907820931.75</v>
      </c>
      <c r="V445" s="261">
        <v>907820931.75</v>
      </c>
      <c r="W445" s="261"/>
      <c r="X445" s="261"/>
      <c r="Y445" s="261"/>
    </row>
    <row r="446" spans="1:30" ht="84" customHeight="1" x14ac:dyDescent="0.25">
      <c r="A446" s="251" t="s">
        <v>1230</v>
      </c>
      <c r="B446" s="252" t="s">
        <v>21</v>
      </c>
      <c r="C446" s="253" t="s">
        <v>1231</v>
      </c>
      <c r="D446" s="253" t="s">
        <v>1081</v>
      </c>
      <c r="E446" s="254" t="s">
        <v>1243</v>
      </c>
      <c r="F446" s="255" t="s">
        <v>1244</v>
      </c>
      <c r="G446" s="255" t="s">
        <v>1244</v>
      </c>
      <c r="H446" s="264" t="s">
        <v>1241</v>
      </c>
      <c r="I446" s="265" t="s">
        <v>1242</v>
      </c>
      <c r="J446" s="256" t="s">
        <v>331</v>
      </c>
      <c r="K446" s="257">
        <v>30000</v>
      </c>
      <c r="L446" s="258">
        <f>4241562735+1998000000</f>
        <v>6239562735</v>
      </c>
      <c r="M446" s="259" t="s">
        <v>1237</v>
      </c>
      <c r="N446" s="261"/>
      <c r="O446" s="261"/>
      <c r="P446" s="261"/>
      <c r="Q446" s="261"/>
      <c r="R446" s="261"/>
      <c r="S446" s="263">
        <v>891366105</v>
      </c>
      <c r="T446" s="261">
        <v>891366105</v>
      </c>
      <c r="U446" s="261">
        <v>891366105</v>
      </c>
      <c r="V446" s="261">
        <v>891366105</v>
      </c>
      <c r="W446" s="261">
        <v>891366105</v>
      </c>
      <c r="X446" s="261">
        <v>891366105</v>
      </c>
      <c r="Y446" s="261">
        <v>891366105</v>
      </c>
      <c r="Z446" s="27"/>
      <c r="AA446" s="27"/>
    </row>
    <row r="447" spans="1:30" s="7" customFormat="1" ht="86.25" customHeight="1" x14ac:dyDescent="0.25">
      <c r="A447" s="251" t="s">
        <v>1230</v>
      </c>
      <c r="B447" s="252" t="s">
        <v>21</v>
      </c>
      <c r="C447" s="253" t="s">
        <v>1231</v>
      </c>
      <c r="D447" s="253" t="s">
        <v>1081</v>
      </c>
      <c r="E447" s="254" t="s">
        <v>1232</v>
      </c>
      <c r="F447" s="255" t="s">
        <v>1233</v>
      </c>
      <c r="G447" s="255" t="s">
        <v>1234</v>
      </c>
      <c r="H447" s="255" t="s">
        <v>1245</v>
      </c>
      <c r="I447" s="253" t="s">
        <v>1246</v>
      </c>
      <c r="J447" s="256" t="s">
        <v>331</v>
      </c>
      <c r="K447" s="257">
        <v>43.62</v>
      </c>
      <c r="L447" s="258">
        <v>0</v>
      </c>
      <c r="M447" s="259"/>
      <c r="N447" s="261"/>
      <c r="O447" s="263"/>
      <c r="P447" s="263"/>
      <c r="Q447" s="263"/>
      <c r="R447" s="263"/>
      <c r="S447" s="263"/>
      <c r="T447" s="263"/>
      <c r="U447" s="261"/>
      <c r="V447" s="261"/>
      <c r="W447" s="261"/>
      <c r="X447" s="261"/>
      <c r="Y447" s="261"/>
    </row>
    <row r="448" spans="1:30" s="7" customFormat="1" ht="86.25" customHeight="1" x14ac:dyDescent="0.25">
      <c r="A448" s="251" t="s">
        <v>1230</v>
      </c>
      <c r="B448" s="252" t="s">
        <v>21</v>
      </c>
      <c r="C448" s="253" t="s">
        <v>1231</v>
      </c>
      <c r="D448" s="253" t="s">
        <v>1081</v>
      </c>
      <c r="E448" s="254" t="s">
        <v>1247</v>
      </c>
      <c r="F448" s="255" t="s">
        <v>1248</v>
      </c>
      <c r="G448" s="255" t="s">
        <v>1249</v>
      </c>
      <c r="H448" s="255" t="s">
        <v>1245</v>
      </c>
      <c r="I448" s="253" t="s">
        <v>1246</v>
      </c>
      <c r="J448" s="256" t="s">
        <v>331</v>
      </c>
      <c r="K448" s="257">
        <v>43.62</v>
      </c>
      <c r="L448" s="258"/>
      <c r="M448" s="259"/>
      <c r="N448" s="261"/>
      <c r="O448" s="263"/>
      <c r="P448" s="263"/>
      <c r="Q448" s="263"/>
      <c r="R448" s="263"/>
      <c r="S448" s="263"/>
      <c r="T448" s="263"/>
      <c r="U448" s="261"/>
      <c r="V448" s="261"/>
      <c r="W448" s="261"/>
      <c r="X448" s="261"/>
      <c r="Y448" s="261"/>
    </row>
    <row r="449" spans="1:25" s="7" customFormat="1" ht="86.25" customHeight="1" x14ac:dyDescent="0.25">
      <c r="A449" s="251" t="s">
        <v>1230</v>
      </c>
      <c r="B449" s="252" t="s">
        <v>21</v>
      </c>
      <c r="C449" s="253" t="s">
        <v>1231</v>
      </c>
      <c r="D449" s="253" t="s">
        <v>1081</v>
      </c>
      <c r="E449" s="254" t="s">
        <v>1232</v>
      </c>
      <c r="F449" s="255" t="s">
        <v>1233</v>
      </c>
      <c r="G449" s="255" t="s">
        <v>1234</v>
      </c>
      <c r="H449" s="255" t="s">
        <v>1250</v>
      </c>
      <c r="I449" s="253" t="s">
        <v>1251</v>
      </c>
      <c r="J449" s="256" t="s">
        <v>331</v>
      </c>
      <c r="K449" s="257">
        <v>43.62</v>
      </c>
      <c r="L449" s="258">
        <f>8588253712</f>
        <v>8588253712</v>
      </c>
      <c r="M449" s="259" t="s">
        <v>1238</v>
      </c>
      <c r="N449" s="261"/>
      <c r="O449" s="263"/>
      <c r="P449" s="263">
        <v>858825371.20000005</v>
      </c>
      <c r="Q449" s="263">
        <v>858825371.20000005</v>
      </c>
      <c r="R449" s="263">
        <v>858825371.20000005</v>
      </c>
      <c r="S449" s="263">
        <v>858825371.20000005</v>
      </c>
      <c r="T449" s="263">
        <v>858825371.20000005</v>
      </c>
      <c r="U449" s="261">
        <v>858825371.20000005</v>
      </c>
      <c r="V449" s="261">
        <v>858825371.20000005</v>
      </c>
      <c r="W449" s="261">
        <v>858825371.20000005</v>
      </c>
      <c r="X449" s="261">
        <v>858825371.20000005</v>
      </c>
      <c r="Y449" s="261">
        <v>858825371.20000005</v>
      </c>
    </row>
    <row r="450" spans="1:25" s="7" customFormat="1" ht="86.25" customHeight="1" x14ac:dyDescent="0.25">
      <c r="A450" s="251" t="s">
        <v>1230</v>
      </c>
      <c r="B450" s="252" t="s">
        <v>21</v>
      </c>
      <c r="C450" s="253" t="s">
        <v>1231</v>
      </c>
      <c r="D450" s="253" t="s">
        <v>1081</v>
      </c>
      <c r="E450" s="254" t="s">
        <v>1232</v>
      </c>
      <c r="F450" s="255" t="s">
        <v>1233</v>
      </c>
      <c r="G450" s="255" t="s">
        <v>1234</v>
      </c>
      <c r="H450" s="255" t="s">
        <v>1250</v>
      </c>
      <c r="I450" s="253" t="s">
        <v>1251</v>
      </c>
      <c r="J450" s="256" t="s">
        <v>331</v>
      </c>
      <c r="K450" s="257">
        <v>43.62</v>
      </c>
      <c r="L450" s="258">
        <v>4500000000</v>
      </c>
      <c r="M450" s="262" t="s">
        <v>1252</v>
      </c>
      <c r="N450" s="261"/>
      <c r="O450" s="261"/>
      <c r="P450" s="261"/>
      <c r="Q450" s="261"/>
      <c r="R450" s="261"/>
      <c r="S450" s="261"/>
      <c r="T450" s="261"/>
      <c r="U450" s="261"/>
      <c r="V450" s="261"/>
      <c r="W450" s="261">
        <v>1500000000</v>
      </c>
      <c r="X450" s="261">
        <v>1500000000</v>
      </c>
      <c r="Y450" s="261">
        <v>1500000000</v>
      </c>
    </row>
    <row r="451" spans="1:25" s="7" customFormat="1" ht="86.25" customHeight="1" x14ac:dyDescent="0.25">
      <c r="A451" s="251" t="s">
        <v>1230</v>
      </c>
      <c r="B451" s="252" t="s">
        <v>21</v>
      </c>
      <c r="C451" s="253" t="s">
        <v>1231</v>
      </c>
      <c r="D451" s="253" t="s">
        <v>1081</v>
      </c>
      <c r="E451" s="254" t="s">
        <v>1232</v>
      </c>
      <c r="F451" s="255" t="s">
        <v>1233</v>
      </c>
      <c r="G451" s="255" t="s">
        <v>1234</v>
      </c>
      <c r="H451" s="255" t="s">
        <v>1250</v>
      </c>
      <c r="I451" s="253" t="s">
        <v>1251</v>
      </c>
      <c r="J451" s="256" t="s">
        <v>331</v>
      </c>
      <c r="K451" s="257">
        <v>43.62</v>
      </c>
      <c r="L451" s="258">
        <v>3104845819</v>
      </c>
      <c r="M451" s="259" t="s">
        <v>1237</v>
      </c>
      <c r="N451" s="261"/>
      <c r="O451" s="261"/>
      <c r="P451" s="261"/>
      <c r="Q451" s="261"/>
      <c r="R451" s="261"/>
      <c r="S451" s="261"/>
      <c r="T451" s="261"/>
      <c r="U451" s="261"/>
      <c r="V451" s="261">
        <v>776211454.75</v>
      </c>
      <c r="W451" s="261">
        <v>776211454.75</v>
      </c>
      <c r="X451" s="261">
        <v>776211454.75</v>
      </c>
      <c r="Y451" s="261">
        <v>776211454.75</v>
      </c>
    </row>
    <row r="452" spans="1:25" s="7" customFormat="1" ht="86.25" customHeight="1" x14ac:dyDescent="0.25">
      <c r="A452" s="251" t="s">
        <v>1230</v>
      </c>
      <c r="B452" s="252" t="s">
        <v>21</v>
      </c>
      <c r="C452" s="253" t="s">
        <v>1231</v>
      </c>
      <c r="D452" s="253" t="s">
        <v>1081</v>
      </c>
      <c r="E452" s="254" t="s">
        <v>1232</v>
      </c>
      <c r="F452" s="255" t="s">
        <v>1233</v>
      </c>
      <c r="G452" s="255" t="s">
        <v>1234</v>
      </c>
      <c r="H452" s="264" t="s">
        <v>1253</v>
      </c>
      <c r="I452" s="265" t="s">
        <v>1254</v>
      </c>
      <c r="J452" s="256" t="s">
        <v>331</v>
      </c>
      <c r="K452" s="257">
        <v>30000</v>
      </c>
      <c r="L452" s="258">
        <v>2411746288</v>
      </c>
      <c r="M452" s="259" t="s">
        <v>1238</v>
      </c>
      <c r="N452" s="261"/>
      <c r="O452" s="263"/>
      <c r="P452" s="263"/>
      <c r="Q452" s="263"/>
      <c r="R452" s="263"/>
      <c r="S452" s="263">
        <v>344535184</v>
      </c>
      <c r="T452" s="263">
        <v>344535184</v>
      </c>
      <c r="U452" s="261">
        <v>344535184</v>
      </c>
      <c r="V452" s="261">
        <v>344535184</v>
      </c>
      <c r="W452" s="261">
        <v>344535184</v>
      </c>
      <c r="X452" s="261">
        <v>344535184</v>
      </c>
      <c r="Y452" s="261">
        <v>344535184</v>
      </c>
    </row>
    <row r="453" spans="1:25" s="7" customFormat="1" ht="86.25" customHeight="1" x14ac:dyDescent="0.25">
      <c r="A453" s="251" t="s">
        <v>1230</v>
      </c>
      <c r="B453" s="252" t="s">
        <v>21</v>
      </c>
      <c r="C453" s="253" t="s">
        <v>1231</v>
      </c>
      <c r="D453" s="253" t="s">
        <v>1081</v>
      </c>
      <c r="E453" s="254" t="s">
        <v>1232</v>
      </c>
      <c r="F453" s="255" t="s">
        <v>1233</v>
      </c>
      <c r="G453" s="255" t="s">
        <v>1234</v>
      </c>
      <c r="H453" s="264" t="s">
        <v>1253</v>
      </c>
      <c r="I453" s="265" t="s">
        <v>1254</v>
      </c>
      <c r="J453" s="256" t="s">
        <v>331</v>
      </c>
      <c r="K453" s="257">
        <v>30000</v>
      </c>
      <c r="L453" s="258">
        <v>1256684981</v>
      </c>
      <c r="M453" s="259" t="s">
        <v>1237</v>
      </c>
      <c r="N453" s="261"/>
      <c r="O453" s="261"/>
      <c r="P453" s="261"/>
      <c r="Q453" s="261"/>
      <c r="R453" s="261"/>
      <c r="S453" s="261"/>
      <c r="T453" s="261"/>
      <c r="U453" s="261"/>
      <c r="V453" s="261"/>
      <c r="W453" s="261"/>
      <c r="X453" s="261">
        <v>628342490.5</v>
      </c>
      <c r="Y453" s="261">
        <v>628342490.5</v>
      </c>
    </row>
    <row r="454" spans="1:25" s="7" customFormat="1" ht="86.25" customHeight="1" x14ac:dyDescent="0.25">
      <c r="A454" s="251" t="s">
        <v>1230</v>
      </c>
      <c r="B454" s="252" t="s">
        <v>21</v>
      </c>
      <c r="C454" s="253" t="s">
        <v>1231</v>
      </c>
      <c r="D454" s="253" t="s">
        <v>1081</v>
      </c>
      <c r="E454" s="254" t="s">
        <v>1255</v>
      </c>
      <c r="F454" s="255" t="s">
        <v>1256</v>
      </c>
      <c r="G454" s="255" t="s">
        <v>1257</v>
      </c>
      <c r="H454" s="255" t="s">
        <v>1258</v>
      </c>
      <c r="I454" s="253" t="s">
        <v>1259</v>
      </c>
      <c r="J454" s="256" t="s">
        <v>108</v>
      </c>
      <c r="K454" s="257">
        <v>18.5</v>
      </c>
      <c r="L454" s="266">
        <v>2000000000</v>
      </c>
      <c r="M454" s="259" t="s">
        <v>141</v>
      </c>
      <c r="N454" s="261"/>
      <c r="O454" s="261">
        <v>181818181.81818181</v>
      </c>
      <c r="P454" s="263">
        <v>181818181.81818181</v>
      </c>
      <c r="Q454" s="263">
        <v>181818181.81818181</v>
      </c>
      <c r="R454" s="263">
        <v>181818181.81818181</v>
      </c>
      <c r="S454" s="263">
        <v>181818181.81818181</v>
      </c>
      <c r="T454" s="263">
        <v>181818181.81818181</v>
      </c>
      <c r="U454" s="261">
        <v>181818181.81818181</v>
      </c>
      <c r="V454" s="261">
        <v>181818181.81818181</v>
      </c>
      <c r="W454" s="261">
        <v>181818181.81818181</v>
      </c>
      <c r="X454" s="261">
        <v>181818181.81818181</v>
      </c>
      <c r="Y454" s="261">
        <v>181818181.81818181</v>
      </c>
    </row>
    <row r="455" spans="1:25" s="7" customFormat="1" ht="86.25" customHeight="1" x14ac:dyDescent="0.25">
      <c r="A455" s="251" t="s">
        <v>1230</v>
      </c>
      <c r="B455" s="252" t="s">
        <v>21</v>
      </c>
      <c r="C455" s="253" t="s">
        <v>1231</v>
      </c>
      <c r="D455" s="253" t="s">
        <v>1081</v>
      </c>
      <c r="E455" s="254" t="s">
        <v>1255</v>
      </c>
      <c r="F455" s="255" t="s">
        <v>1256</v>
      </c>
      <c r="G455" s="255" t="s">
        <v>1257</v>
      </c>
      <c r="H455" s="255" t="s">
        <v>1258</v>
      </c>
      <c r="I455" s="253" t="s">
        <v>1259</v>
      </c>
      <c r="J455" s="256" t="s">
        <v>108</v>
      </c>
      <c r="K455" s="257">
        <v>18.5</v>
      </c>
      <c r="L455" s="33">
        <v>4500000000</v>
      </c>
      <c r="M455" s="259" t="s">
        <v>1237</v>
      </c>
      <c r="N455" s="261"/>
      <c r="O455" s="263"/>
      <c r="P455" s="263"/>
      <c r="Q455" s="263"/>
      <c r="R455" s="263">
        <v>4500000000</v>
      </c>
      <c r="S455" s="263"/>
      <c r="T455" s="263"/>
      <c r="U455" s="261"/>
      <c r="V455" s="261"/>
      <c r="W455" s="261"/>
      <c r="X455" s="261"/>
      <c r="Y455" s="261"/>
    </row>
    <row r="456" spans="1:25" s="7" customFormat="1" ht="86.25" customHeight="1" x14ac:dyDescent="0.25">
      <c r="A456" s="251" t="s">
        <v>1230</v>
      </c>
      <c r="B456" s="252" t="s">
        <v>21</v>
      </c>
      <c r="C456" s="253" t="s">
        <v>1231</v>
      </c>
      <c r="D456" s="253" t="s">
        <v>1081</v>
      </c>
      <c r="E456" s="254" t="s">
        <v>1255</v>
      </c>
      <c r="F456" s="255" t="s">
        <v>1256</v>
      </c>
      <c r="G456" s="255" t="s">
        <v>1257</v>
      </c>
      <c r="H456" s="255" t="s">
        <v>1258</v>
      </c>
      <c r="I456" s="253" t="s">
        <v>1259</v>
      </c>
      <c r="J456" s="256" t="s">
        <v>108</v>
      </c>
      <c r="K456" s="257">
        <v>18.5</v>
      </c>
      <c r="L456" s="266">
        <v>1000000000</v>
      </c>
      <c r="M456" s="259" t="s">
        <v>146</v>
      </c>
      <c r="N456" s="261"/>
      <c r="O456" s="263"/>
      <c r="P456" s="263"/>
      <c r="Q456" s="263"/>
      <c r="R456" s="263"/>
      <c r="S456" s="263">
        <v>142857142.85714287</v>
      </c>
      <c r="T456" s="263">
        <v>142857142.85714287</v>
      </c>
      <c r="U456" s="261">
        <v>142857142.85714287</v>
      </c>
      <c r="V456" s="261">
        <v>142857142.85714287</v>
      </c>
      <c r="W456" s="261">
        <v>142857142.85714287</v>
      </c>
      <c r="X456" s="261">
        <v>142857142.85714287</v>
      </c>
      <c r="Y456" s="261">
        <v>142857142.85714287</v>
      </c>
    </row>
    <row r="457" spans="1:25" s="7" customFormat="1" ht="86.25" customHeight="1" x14ac:dyDescent="0.25">
      <c r="A457" s="251" t="s">
        <v>1230</v>
      </c>
      <c r="B457" s="252" t="s">
        <v>21</v>
      </c>
      <c r="C457" s="253" t="s">
        <v>1231</v>
      </c>
      <c r="D457" s="253" t="s">
        <v>1081</v>
      </c>
      <c r="E457" s="254" t="s">
        <v>1260</v>
      </c>
      <c r="F457" s="267" t="s">
        <v>1261</v>
      </c>
      <c r="G457" s="267" t="s">
        <v>1261</v>
      </c>
      <c r="H457" s="268" t="s">
        <v>1262</v>
      </c>
      <c r="I457" s="265" t="s">
        <v>1263</v>
      </c>
      <c r="J457" s="256" t="s">
        <v>108</v>
      </c>
      <c r="K457" s="257">
        <v>0.25</v>
      </c>
      <c r="L457" s="258"/>
      <c r="M457" s="259"/>
      <c r="N457" s="261"/>
      <c r="O457" s="263"/>
      <c r="P457" s="263"/>
      <c r="Q457" s="263"/>
      <c r="R457" s="263"/>
      <c r="S457" s="263"/>
      <c r="T457" s="263"/>
      <c r="U457" s="261"/>
      <c r="V457" s="261"/>
      <c r="W457" s="261"/>
      <c r="X457" s="261"/>
      <c r="Y457" s="261"/>
    </row>
    <row r="458" spans="1:25" s="7" customFormat="1" ht="86.25" customHeight="1" x14ac:dyDescent="0.25">
      <c r="A458" s="251" t="s">
        <v>1230</v>
      </c>
      <c r="B458" s="252" t="s">
        <v>21</v>
      </c>
      <c r="C458" s="253" t="s">
        <v>1231</v>
      </c>
      <c r="D458" s="253" t="s">
        <v>1081</v>
      </c>
      <c r="E458" s="254" t="s">
        <v>1260</v>
      </c>
      <c r="F458" s="267" t="s">
        <v>1261</v>
      </c>
      <c r="G458" s="267" t="s">
        <v>1261</v>
      </c>
      <c r="H458" s="255" t="s">
        <v>1264</v>
      </c>
      <c r="I458" s="253" t="s">
        <v>1265</v>
      </c>
      <c r="J458" s="256" t="s">
        <v>108</v>
      </c>
      <c r="K458" s="257">
        <v>0.25</v>
      </c>
      <c r="L458" s="258"/>
      <c r="M458" s="259"/>
      <c r="N458" s="261"/>
      <c r="O458" s="263"/>
      <c r="P458" s="263"/>
      <c r="Q458" s="263"/>
      <c r="R458" s="263"/>
      <c r="S458" s="263"/>
      <c r="T458" s="263"/>
      <c r="U458" s="261"/>
      <c r="V458" s="261"/>
      <c r="W458" s="261"/>
      <c r="X458" s="261"/>
      <c r="Y458" s="261"/>
    </row>
  </sheetData>
  <protectedRanges>
    <protectedRange algorithmName="SHA-512" hashValue="CVKs21Gt/2OsCw9kBbXfbOzE1b7x0pBUoNSI7o20OGeUroYiDK83Lm+YQX/W+wOjx9hYjKWD6fw41EKVnKvfLQ==" saltValue="lqd/+lkV1BcGJejhhyz8Iw==" spinCount="100000" sqref="D73:D78" name="Rango1_32_2_1"/>
    <protectedRange algorithmName="SHA-512" hashValue="CVKs21Gt/2OsCw9kBbXfbOzE1b7x0pBUoNSI7o20OGeUroYiDK83Lm+YQX/W+wOjx9hYjKWD6fw41EKVnKvfLQ==" saltValue="lqd/+lkV1BcGJejhhyz8Iw==" spinCount="100000" sqref="D191" name="Rango1_32_1"/>
  </protectedRanges>
  <phoneticPr fontId="5" type="noConversion"/>
  <conditionalFormatting sqref="L233:L242 L245:L263">
    <cfRule type="expression" dxfId="33" priority="2">
      <formula>MOD(ROW(),2)=0</formula>
    </cfRule>
  </conditionalFormatting>
  <conditionalFormatting sqref="R261">
    <cfRule type="expression" dxfId="32" priority="1">
      <formula>MOD(ROW(),2)=0</formula>
    </cfRule>
  </conditionalFormatting>
  <dataValidations disablePrompts="1" count="2">
    <dataValidation type="list" allowBlank="1" showInputMessage="1" showErrorMessage="1" sqref="AB35:AB55 M35:M55" xr:uid="{A46F839C-3AE6-43DE-9308-520C4B50939D}">
      <formula1>#REF!</formula1>
    </dataValidation>
    <dataValidation type="textLength" allowBlank="1" showInputMessage="1" showErrorMessage="1" sqref="F313" xr:uid="{6C2240A7-373F-4288-9495-18CDFA5AD9D2}">
      <formula1>10</formula1>
      <formula2>4000</formula2>
    </dataValidation>
  </dataValidations>
  <hyperlinks>
    <hyperlink ref="AC35" r:id="rId1" display="https://gobernacionsanandres-my.sharepoint.com/:u:/g/personal/kcardenal_sanandres_gov_co/IQCWTavlX9O9S4_5GxbTYo3yAcOrJ_KW3JiucmnG2-ZMKsM?e=NW75TN" xr:uid="{7FBF95E1-FB0E-412F-AA98-316ADD81E855}"/>
    <hyperlink ref="AC37" r:id="rId2" xr:uid="{1AE9739D-367E-45AD-A627-D574558F7BFF}"/>
  </hyperlinks>
  <pageMargins left="1.4960629921259843" right="0.31496062992125984" top="0.74803149606299213" bottom="0.74803149606299213" header="0.31496062992125984" footer="0.31496062992125984"/>
  <pageSetup paperSize="281" scale="50" orientation="landscape" r:id="rId3"/>
  <legacy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14:I17"/>
  <sheetViews>
    <sheetView workbookViewId="0">
      <selection activeCell="I17" sqref="I17"/>
    </sheetView>
  </sheetViews>
  <sheetFormatPr baseColWidth="10" defaultRowHeight="15" x14ac:dyDescent="0.25"/>
  <cols>
    <col min="9" max="9" width="18.5703125" customWidth="1"/>
  </cols>
  <sheetData>
    <row r="14" spans="9:9" x14ac:dyDescent="0.25">
      <c r="I14" s="1">
        <f>'PA 2025'!L2+'PA 2025'!L3+'PA 2025'!L4+'PA 2025'!L6+'PA 2025'!L7+'PA 2025'!L8+'PA 2025'!L9+'PA 2025'!L10</f>
        <v>1083000000</v>
      </c>
    </row>
    <row r="17" spans="9:9" x14ac:dyDescent="0.25">
      <c r="I17" s="1">
        <f>'PA 2025'!L5+'PA 2025'!L11+'PA 2025'!L12+'PA 2025'!L13</f>
        <v>2931726937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2025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GIGLIOLA CORPUS</cp:lastModifiedBy>
  <cp:lastPrinted>2024-01-12T19:00:25Z</cp:lastPrinted>
  <dcterms:created xsi:type="dcterms:W3CDTF">2022-01-27T15:35:14Z</dcterms:created>
  <dcterms:modified xsi:type="dcterms:W3CDTF">2026-02-17T22:04:32Z</dcterms:modified>
</cp:coreProperties>
</file>